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msk.vtb24.ru\dfs\DIKinfo\Партнерский канал\!!!ОРКП_2018\Алена\ТОП-70\Матрица ставок\"/>
    </mc:Choice>
  </mc:AlternateContent>
  <bookViews>
    <workbookView xWindow="0" yWindow="0" windowWidth="28800" windowHeight="12300" tabRatio="525"/>
  </bookViews>
  <sheets>
    <sheet name="Матрица ставок NEW" sheetId="8" r:id="rId1"/>
    <sheet name="График" sheetId="12" r:id="rId2"/>
    <sheet name="Купи-ставку" sheetId="20" r:id="rId3"/>
    <sheet name="Эскроу-дисконты" sheetId="22" state="hidden" r:id="rId4"/>
  </sheets>
  <definedNames>
    <definedName name="_xlnm._FilterDatabase" localSheetId="2" hidden="1">'Купи-ставку'!$A$6:$Q$6</definedName>
    <definedName name="_xlnm.Print_Area" localSheetId="1">График!$A$37:$L$421</definedName>
    <definedName name="_xlnm.Print_Area" localSheetId="0">'Матрица ставок NEW'!$B$2:$Y$24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8" l="1"/>
  <c r="I10" i="8" l="1"/>
  <c r="W53" i="22" l="1"/>
  <c r="V53" i="22"/>
  <c r="U53" i="22"/>
  <c r="T53" i="22"/>
  <c r="L53" i="22"/>
  <c r="J53" i="22"/>
  <c r="W52" i="22"/>
  <c r="V52" i="22"/>
  <c r="U52" i="22"/>
  <c r="T52" i="22"/>
  <c r="L52" i="22"/>
  <c r="J52" i="22"/>
  <c r="W51" i="22"/>
  <c r="V51" i="22"/>
  <c r="U51" i="22"/>
  <c r="T51" i="22"/>
  <c r="L51" i="22"/>
  <c r="J51" i="22"/>
  <c r="W50" i="22"/>
  <c r="V50" i="22"/>
  <c r="U50" i="22"/>
  <c r="T50" i="22"/>
  <c r="L50" i="22"/>
  <c r="J50" i="22"/>
  <c r="W49" i="22"/>
  <c r="V49" i="22"/>
  <c r="U49" i="22"/>
  <c r="T49" i="22"/>
  <c r="L49" i="22"/>
  <c r="J49" i="22"/>
  <c r="W48" i="22"/>
  <c r="V48" i="22"/>
  <c r="U48" i="22"/>
  <c r="T48" i="22"/>
  <c r="L48" i="22"/>
  <c r="J48" i="22"/>
  <c r="W47" i="22"/>
  <c r="V47" i="22"/>
  <c r="U47" i="22"/>
  <c r="T47" i="22"/>
  <c r="L47" i="22"/>
  <c r="J47" i="22"/>
  <c r="W46" i="22"/>
  <c r="V46" i="22"/>
  <c r="U46" i="22"/>
  <c r="T46" i="22"/>
  <c r="L46" i="22"/>
  <c r="J46" i="22"/>
  <c r="W45" i="22"/>
  <c r="V45" i="22"/>
  <c r="U45" i="22"/>
  <c r="T45" i="22"/>
  <c r="L45" i="22"/>
  <c r="J45" i="22"/>
  <c r="W44" i="22"/>
  <c r="V44" i="22"/>
  <c r="U44" i="22"/>
  <c r="T44" i="22"/>
  <c r="L44" i="22"/>
  <c r="J44" i="22"/>
  <c r="W43" i="22"/>
  <c r="V43" i="22"/>
  <c r="U43" i="22"/>
  <c r="T43" i="22"/>
  <c r="L43" i="22"/>
  <c r="J43" i="22"/>
  <c r="W42" i="22"/>
  <c r="V42" i="22"/>
  <c r="U42" i="22"/>
  <c r="T42" i="22"/>
  <c r="L42" i="22"/>
  <c r="J42" i="22"/>
  <c r="W41" i="22"/>
  <c r="V41" i="22"/>
  <c r="U41" i="22"/>
  <c r="T41" i="22"/>
  <c r="L41" i="22"/>
  <c r="J41" i="22"/>
  <c r="W40" i="22"/>
  <c r="V40" i="22"/>
  <c r="U40" i="22"/>
  <c r="T40" i="22"/>
  <c r="L40" i="22"/>
  <c r="J40" i="22"/>
  <c r="W39" i="22"/>
  <c r="V39" i="22"/>
  <c r="U39" i="22"/>
  <c r="T39" i="22"/>
  <c r="L39" i="22"/>
  <c r="W38" i="22"/>
  <c r="V38" i="22"/>
  <c r="U38" i="22"/>
  <c r="T38" i="22"/>
  <c r="L38" i="22"/>
  <c r="W37" i="22"/>
  <c r="V37" i="22"/>
  <c r="U37" i="22"/>
  <c r="T37" i="22"/>
  <c r="S37" i="22"/>
  <c r="R37" i="22"/>
  <c r="L37" i="22"/>
  <c r="J37" i="22"/>
  <c r="W36" i="22"/>
  <c r="V36" i="22"/>
  <c r="U36" i="22"/>
  <c r="T36" i="22"/>
  <c r="S36" i="22"/>
  <c r="R36" i="22"/>
  <c r="L36" i="22"/>
  <c r="J36" i="22"/>
  <c r="W35" i="22"/>
  <c r="V35" i="22"/>
  <c r="U35" i="22"/>
  <c r="T35" i="22"/>
  <c r="S35" i="22"/>
  <c r="R35" i="22"/>
  <c r="L35" i="22"/>
  <c r="J35" i="22"/>
  <c r="W34" i="22"/>
  <c r="V34" i="22"/>
  <c r="U34" i="22"/>
  <c r="T34" i="22"/>
  <c r="S34" i="22"/>
  <c r="R34" i="22"/>
  <c r="L34" i="22"/>
  <c r="J34" i="22"/>
  <c r="W33" i="22"/>
  <c r="V33" i="22"/>
  <c r="U33" i="22"/>
  <c r="T33" i="22"/>
  <c r="S33" i="22"/>
  <c r="R33" i="22"/>
  <c r="L33" i="22"/>
  <c r="J33" i="22"/>
  <c r="I33" i="22"/>
  <c r="I34" i="22" s="1"/>
  <c r="I35" i="22" s="1"/>
  <c r="I36" i="22" s="1"/>
  <c r="I37" i="22" s="1"/>
  <c r="W32" i="22"/>
  <c r="V32" i="22"/>
  <c r="U32" i="22"/>
  <c r="T32" i="22"/>
  <c r="S32" i="22"/>
  <c r="R32" i="22"/>
  <c r="L32" i="22"/>
  <c r="J32" i="22"/>
  <c r="W31" i="22"/>
  <c r="V31" i="22"/>
  <c r="U31" i="22"/>
  <c r="T31" i="22"/>
  <c r="S31" i="22"/>
  <c r="R31" i="22"/>
  <c r="L31" i="22"/>
  <c r="J31" i="22"/>
  <c r="T30" i="22"/>
  <c r="S30" i="22"/>
  <c r="R30" i="22"/>
  <c r="L30" i="22"/>
  <c r="W29" i="22"/>
  <c r="V29" i="22"/>
  <c r="U29" i="22"/>
  <c r="T29" i="22"/>
  <c r="S29" i="22"/>
  <c r="R29" i="22"/>
  <c r="L29" i="22"/>
  <c r="J29" i="22"/>
  <c r="T28" i="22"/>
  <c r="S28" i="22"/>
  <c r="R28" i="22"/>
  <c r="Q28" i="22"/>
  <c r="L28" i="22"/>
  <c r="W27" i="22"/>
  <c r="V27" i="22"/>
  <c r="U27" i="22"/>
  <c r="T27" i="22"/>
  <c r="S27" i="22"/>
  <c r="R27" i="22"/>
  <c r="L27" i="22"/>
  <c r="J27" i="22"/>
  <c r="W26" i="22"/>
  <c r="V26" i="22"/>
  <c r="U26" i="22"/>
  <c r="T26" i="22"/>
  <c r="S26" i="22"/>
  <c r="R26" i="22"/>
  <c r="L26" i="22"/>
  <c r="J26" i="22"/>
  <c r="W25" i="22"/>
  <c r="V25" i="22"/>
  <c r="U25" i="22"/>
  <c r="T25" i="22"/>
  <c r="S25" i="22"/>
  <c r="R25" i="22"/>
  <c r="Q25" i="22"/>
  <c r="P25" i="22"/>
  <c r="O25" i="22"/>
  <c r="L25" i="22"/>
  <c r="J25" i="22"/>
  <c r="W24" i="22"/>
  <c r="V24" i="22"/>
  <c r="U24" i="22"/>
  <c r="T24" i="22"/>
  <c r="S24" i="22"/>
  <c r="R24" i="22"/>
  <c r="Q24" i="22"/>
  <c r="P24" i="22"/>
  <c r="O24" i="22"/>
  <c r="L24" i="22"/>
  <c r="J24" i="22"/>
  <c r="W23" i="22"/>
  <c r="V23" i="22"/>
  <c r="U23" i="22"/>
  <c r="T23" i="22"/>
  <c r="S23" i="22"/>
  <c r="R23" i="22"/>
  <c r="Q23" i="22"/>
  <c r="P23" i="22"/>
  <c r="O23" i="22"/>
  <c r="N23" i="22" s="1"/>
  <c r="L23" i="22"/>
  <c r="J23" i="22"/>
  <c r="W22" i="22"/>
  <c r="V22" i="22"/>
  <c r="U22" i="22"/>
  <c r="T22" i="22"/>
  <c r="S22" i="22"/>
  <c r="R22" i="22"/>
  <c r="Q22" i="22"/>
  <c r="P22" i="22"/>
  <c r="O22" i="22"/>
  <c r="N22" i="22" s="1"/>
  <c r="L22" i="22"/>
  <c r="J22" i="22"/>
  <c r="W21" i="22"/>
  <c r="V21" i="22"/>
  <c r="U21" i="22"/>
  <c r="T21" i="22"/>
  <c r="S21" i="22"/>
  <c r="R21" i="22"/>
  <c r="Q21" i="22"/>
  <c r="N21" i="22"/>
  <c r="M21" i="22"/>
  <c r="L21" i="22"/>
  <c r="J21" i="22"/>
  <c r="W20" i="22"/>
  <c r="V20" i="22"/>
  <c r="U20" i="22"/>
  <c r="T20" i="22"/>
  <c r="S20" i="22"/>
  <c r="R20" i="22"/>
  <c r="Q20" i="22"/>
  <c r="N20" i="22"/>
  <c r="L20" i="22"/>
  <c r="J20" i="22"/>
  <c r="W19" i="22"/>
  <c r="V19" i="22"/>
  <c r="U19" i="22"/>
  <c r="T19" i="22"/>
  <c r="S19" i="22"/>
  <c r="R19" i="22"/>
  <c r="Q19" i="22"/>
  <c r="N19" i="22"/>
  <c r="M19" i="22" s="1"/>
  <c r="L19" i="22"/>
  <c r="J19" i="22"/>
  <c r="W18" i="22"/>
  <c r="V18" i="22"/>
  <c r="U18" i="22"/>
  <c r="T18" i="22"/>
  <c r="S18" i="22"/>
  <c r="R18" i="22"/>
  <c r="Q18" i="22"/>
  <c r="N18" i="22"/>
  <c r="M18" i="22"/>
  <c r="L18" i="22"/>
  <c r="J18" i="22"/>
  <c r="G23" i="8"/>
  <c r="G30" i="8" l="1"/>
  <c r="G31" i="8" s="1"/>
  <c r="J10" i="8" l="1"/>
  <c r="L10" i="8" l="1"/>
  <c r="G18" i="8"/>
  <c r="G15" i="8"/>
  <c r="G17" i="8" l="1"/>
  <c r="L33" i="12"/>
  <c r="K10" i="8"/>
  <c r="L31" i="12" l="1"/>
  <c r="G26" i="8"/>
  <c r="L32" i="12"/>
  <c r="L29" i="12"/>
  <c r="U3" i="20" l="1"/>
  <c r="B18" i="12"/>
  <c r="K556" i="20" l="1"/>
  <c r="P556" i="20"/>
  <c r="I556" i="20"/>
  <c r="Q555" i="20"/>
  <c r="J555" i="20"/>
  <c r="P554" i="20"/>
  <c r="I554" i="20"/>
  <c r="Q553" i="20"/>
  <c r="J553" i="20"/>
  <c r="P552" i="20"/>
  <c r="I552" i="20"/>
  <c r="Q551" i="20"/>
  <c r="J551" i="20"/>
  <c r="P550" i="20"/>
  <c r="I550" i="20"/>
  <c r="Q549" i="20"/>
  <c r="J549" i="20"/>
  <c r="P548" i="20"/>
  <c r="I548" i="20"/>
  <c r="Q547" i="20"/>
  <c r="J547" i="20"/>
  <c r="P546" i="20"/>
  <c r="I546" i="20"/>
  <c r="Q545" i="20"/>
  <c r="J545" i="20"/>
  <c r="P544" i="20"/>
  <c r="I544" i="20"/>
  <c r="Q543" i="20"/>
  <c r="J543" i="20"/>
  <c r="P542" i="20"/>
  <c r="I542" i="20"/>
  <c r="Q541" i="20"/>
  <c r="J541" i="20"/>
  <c r="P540" i="20"/>
  <c r="I540" i="20"/>
  <c r="Q539" i="20"/>
  <c r="J539" i="20"/>
  <c r="P538" i="20"/>
  <c r="I538" i="20"/>
  <c r="Q537" i="20"/>
  <c r="J537" i="20"/>
  <c r="P536" i="20"/>
  <c r="I536" i="20"/>
  <c r="Q535" i="20"/>
  <c r="J535" i="20"/>
  <c r="P534" i="20"/>
  <c r="I534" i="20"/>
  <c r="Q533" i="20"/>
  <c r="J533" i="20"/>
  <c r="P532" i="20"/>
  <c r="I532" i="20"/>
  <c r="Q531" i="20"/>
  <c r="J531" i="20"/>
  <c r="P530" i="20"/>
  <c r="I530" i="20"/>
  <c r="Q529" i="20"/>
  <c r="J529" i="20"/>
  <c r="P528" i="20"/>
  <c r="I528" i="20"/>
  <c r="Q527" i="20"/>
  <c r="J527" i="20"/>
  <c r="P526" i="20"/>
  <c r="I526" i="20"/>
  <c r="Q525" i="20"/>
  <c r="J525" i="20"/>
  <c r="P524" i="20"/>
  <c r="I524" i="20"/>
  <c r="Q523" i="20"/>
  <c r="J523" i="20"/>
  <c r="P522" i="20"/>
  <c r="I522" i="20"/>
  <c r="Q521" i="20"/>
  <c r="J521" i="20"/>
  <c r="P520" i="20"/>
  <c r="I520" i="20"/>
  <c r="Q519" i="20"/>
  <c r="J519" i="20"/>
  <c r="P518" i="20"/>
  <c r="I518" i="20"/>
  <c r="Q517" i="20"/>
  <c r="J517" i="20"/>
  <c r="P516" i="20"/>
  <c r="I516" i="20"/>
  <c r="Q515" i="20"/>
  <c r="J515" i="20"/>
  <c r="P514" i="20"/>
  <c r="I514" i="20"/>
  <c r="Q513" i="20"/>
  <c r="J513" i="20"/>
  <c r="P512" i="20"/>
  <c r="I512" i="20"/>
  <c r="Q511" i="20"/>
  <c r="J511" i="20"/>
  <c r="P510" i="20"/>
  <c r="I510" i="20"/>
  <c r="Q509" i="20"/>
  <c r="J509" i="20"/>
  <c r="P508" i="20"/>
  <c r="I508" i="20"/>
  <c r="Q507" i="20"/>
  <c r="J507" i="20"/>
  <c r="P506" i="20"/>
  <c r="I506" i="20"/>
  <c r="Q505" i="20"/>
  <c r="J505" i="20"/>
  <c r="P504" i="20"/>
  <c r="I504" i="20"/>
  <c r="Q503" i="20"/>
  <c r="J503" i="20"/>
  <c r="P502" i="20"/>
  <c r="I502" i="20"/>
  <c r="Q501" i="20"/>
  <c r="J501" i="20"/>
  <c r="P500" i="20"/>
  <c r="I500" i="20"/>
  <c r="Q499" i="20"/>
  <c r="J499" i="20"/>
  <c r="P498" i="20"/>
  <c r="I498" i="20"/>
  <c r="Q497" i="20"/>
  <c r="J497" i="20"/>
  <c r="P496" i="20"/>
  <c r="I496" i="20"/>
  <c r="Q495" i="20"/>
  <c r="J495" i="20"/>
  <c r="P494" i="20"/>
  <c r="I494" i="20"/>
  <c r="Q493" i="20"/>
  <c r="J493" i="20"/>
  <c r="P492" i="20"/>
  <c r="I492" i="20"/>
  <c r="Q491" i="20"/>
  <c r="J491" i="20"/>
  <c r="P490" i="20"/>
  <c r="I490" i="20"/>
  <c r="Q489" i="20"/>
  <c r="J489" i="20"/>
  <c r="P488" i="20"/>
  <c r="I488" i="20"/>
  <c r="Q487" i="20"/>
  <c r="J487" i="20"/>
  <c r="P486" i="20"/>
  <c r="I486" i="20"/>
  <c r="Q485" i="20"/>
  <c r="J485" i="20"/>
  <c r="P484" i="20"/>
  <c r="I484" i="20"/>
  <c r="Q483" i="20"/>
  <c r="J483" i="20"/>
  <c r="P482" i="20"/>
  <c r="I482" i="20"/>
  <c r="Q481" i="20"/>
  <c r="J481" i="20"/>
  <c r="P480" i="20"/>
  <c r="I480" i="20"/>
  <c r="Q479" i="20"/>
  <c r="J479" i="20"/>
  <c r="P478" i="20"/>
  <c r="I478" i="20"/>
  <c r="Q477" i="20"/>
  <c r="J477" i="20"/>
  <c r="P476" i="20"/>
  <c r="I476" i="20"/>
  <c r="P475" i="20"/>
  <c r="I475" i="20"/>
  <c r="Q474" i="20"/>
  <c r="J474" i="20"/>
  <c r="P473" i="20"/>
  <c r="I473" i="20"/>
  <c r="Q472" i="20"/>
  <c r="J472" i="20"/>
  <c r="K471" i="20"/>
  <c r="I471" i="20"/>
  <c r="Q470" i="20"/>
  <c r="J470" i="20"/>
  <c r="O470" i="20"/>
  <c r="K469" i="20"/>
  <c r="P469" i="20"/>
  <c r="I469" i="20"/>
  <c r="Q468" i="20"/>
  <c r="J468" i="20"/>
  <c r="O468" i="20"/>
  <c r="K467" i="20"/>
  <c r="P467" i="20"/>
  <c r="I467" i="20"/>
  <c r="Q466" i="20"/>
  <c r="J466" i="20"/>
  <c r="O466" i="20"/>
  <c r="K465" i="20"/>
  <c r="P465" i="20"/>
  <c r="I465" i="20"/>
  <c r="Q464" i="20"/>
  <c r="J464" i="20"/>
  <c r="O464" i="20"/>
  <c r="K463" i="20"/>
  <c r="P463" i="20"/>
  <c r="I463" i="20"/>
  <c r="Q462" i="20"/>
  <c r="J462" i="20"/>
  <c r="O462" i="20"/>
  <c r="K461" i="20"/>
  <c r="P461" i="20"/>
  <c r="I461" i="20"/>
  <c r="Q460" i="20"/>
  <c r="J460" i="20"/>
  <c r="O460" i="20"/>
  <c r="K459" i="20"/>
  <c r="P459" i="20"/>
  <c r="I459" i="20"/>
  <c r="Q458" i="20"/>
  <c r="J458" i="20"/>
  <c r="O458" i="20"/>
  <c r="K457" i="20"/>
  <c r="P457" i="20"/>
  <c r="I457" i="20"/>
  <c r="Q456" i="20"/>
  <c r="J456" i="20"/>
  <c r="O456" i="20"/>
  <c r="K455" i="20"/>
  <c r="P455" i="20"/>
  <c r="I455" i="20"/>
  <c r="Q454" i="20"/>
  <c r="J454" i="20"/>
  <c r="O454" i="20"/>
  <c r="K453" i="20"/>
  <c r="P453" i="20"/>
  <c r="I453" i="20"/>
  <c r="Q452" i="20"/>
  <c r="J452" i="20"/>
  <c r="O452" i="20"/>
  <c r="K451" i="20"/>
  <c r="P451" i="20"/>
  <c r="I451" i="20"/>
  <c r="Q450" i="20"/>
  <c r="J450" i="20"/>
  <c r="O450" i="20"/>
  <c r="K449" i="20"/>
  <c r="P449" i="20"/>
  <c r="I449" i="20"/>
  <c r="Q448" i="20"/>
  <c r="J448" i="20"/>
  <c r="O448" i="20"/>
  <c r="K447" i="20"/>
  <c r="P447" i="20"/>
  <c r="I447" i="20"/>
  <c r="Q446" i="20"/>
  <c r="J446" i="20"/>
  <c r="O446" i="20"/>
  <c r="K445" i="20"/>
  <c r="P445" i="20"/>
  <c r="I445" i="20"/>
  <c r="Q444" i="20"/>
  <c r="J444" i="20"/>
  <c r="O444" i="20"/>
  <c r="K443" i="20"/>
  <c r="P443" i="20"/>
  <c r="I443" i="20"/>
  <c r="Q442" i="20"/>
  <c r="J442" i="20"/>
  <c r="O442" i="20"/>
  <c r="K441" i="20"/>
  <c r="P441" i="20"/>
  <c r="I441" i="20"/>
  <c r="Q440" i="20"/>
  <c r="J440" i="20"/>
  <c r="O440" i="20"/>
  <c r="K439" i="20"/>
  <c r="P439" i="20"/>
  <c r="I439" i="20"/>
  <c r="Q438" i="20"/>
  <c r="J438" i="20"/>
  <c r="O438" i="20"/>
  <c r="K437" i="20"/>
  <c r="P437" i="20"/>
  <c r="I437" i="20"/>
  <c r="Q436" i="20"/>
  <c r="J436" i="20"/>
  <c r="O436" i="20"/>
  <c r="K435" i="20"/>
  <c r="P435" i="20"/>
  <c r="I435" i="20"/>
  <c r="Q434" i="20"/>
  <c r="J434" i="20"/>
  <c r="O434" i="20"/>
  <c r="K433" i="20"/>
  <c r="P433" i="20"/>
  <c r="I433" i="20"/>
  <c r="Q432" i="20"/>
  <c r="J432" i="20"/>
  <c r="O432" i="20"/>
  <c r="K431" i="20"/>
  <c r="P431" i="20"/>
  <c r="I431" i="20"/>
  <c r="Q430" i="20"/>
  <c r="J430" i="20"/>
  <c r="O430" i="20"/>
  <c r="K429" i="20"/>
  <c r="P429" i="20"/>
  <c r="I429" i="20"/>
  <c r="Q428" i="20"/>
  <c r="J428" i="20"/>
  <c r="O428" i="20"/>
  <c r="K427" i="20"/>
  <c r="P427" i="20"/>
  <c r="I427" i="20"/>
  <c r="Q426" i="20"/>
  <c r="J426" i="20"/>
  <c r="O426" i="20"/>
  <c r="K425" i="20"/>
  <c r="P425" i="20"/>
  <c r="I425" i="20"/>
  <c r="Q424" i="20"/>
  <c r="J424" i="20"/>
  <c r="O424" i="20"/>
  <c r="K423" i="20"/>
  <c r="P423" i="20"/>
  <c r="I423" i="20"/>
  <c r="Q422" i="20"/>
  <c r="J422" i="20"/>
  <c r="O422" i="20"/>
  <c r="K421" i="20"/>
  <c r="P421" i="20"/>
  <c r="I421" i="20"/>
  <c r="Q420" i="20"/>
  <c r="J420" i="20"/>
  <c r="O420" i="20"/>
  <c r="K419" i="20"/>
  <c r="P419" i="20"/>
  <c r="I419" i="20"/>
  <c r="Q418" i="20"/>
  <c r="J418" i="20"/>
  <c r="O418" i="20"/>
  <c r="K417" i="20"/>
  <c r="P417" i="20"/>
  <c r="I417" i="20"/>
  <c r="Q416" i="20"/>
  <c r="J416" i="20"/>
  <c r="O416" i="20"/>
  <c r="K415" i="20"/>
  <c r="P415" i="20"/>
  <c r="I415" i="20"/>
  <c r="Q414" i="20"/>
  <c r="J414" i="20"/>
  <c r="O414" i="20"/>
  <c r="K413" i="20"/>
  <c r="P413" i="20"/>
  <c r="I413" i="20"/>
  <c r="Q412" i="20"/>
  <c r="J412" i="20"/>
  <c r="O412" i="20"/>
  <c r="K411" i="20"/>
  <c r="P411" i="20"/>
  <c r="I411" i="20"/>
  <c r="Q410" i="20"/>
  <c r="J410" i="20"/>
  <c r="O410" i="20"/>
  <c r="K409" i="20"/>
  <c r="P409" i="20"/>
  <c r="I409" i="20"/>
  <c r="Q408" i="20"/>
  <c r="J408" i="20"/>
  <c r="O408" i="20"/>
  <c r="K407" i="20"/>
  <c r="P407" i="20"/>
  <c r="I407" i="20"/>
  <c r="Q357" i="20"/>
  <c r="J557" i="20"/>
  <c r="Q356" i="20"/>
  <c r="P356" i="20"/>
  <c r="O356" i="20"/>
  <c r="K356" i="20"/>
  <c r="J356" i="20"/>
  <c r="I356" i="20"/>
  <c r="Q355" i="20"/>
  <c r="P355" i="20"/>
  <c r="O355" i="20"/>
  <c r="K355" i="20"/>
  <c r="J355" i="20"/>
  <c r="I355" i="20"/>
  <c r="Q354" i="20"/>
  <c r="P354" i="20"/>
  <c r="O354" i="20"/>
  <c r="K354" i="20"/>
  <c r="J354" i="20"/>
  <c r="I354" i="20"/>
  <c r="Q353" i="20"/>
  <c r="P353" i="20"/>
  <c r="O353" i="20"/>
  <c r="K353" i="20"/>
  <c r="J353" i="20"/>
  <c r="I353" i="20"/>
  <c r="Q352" i="20"/>
  <c r="P352" i="20"/>
  <c r="O352" i="20"/>
  <c r="K352" i="20"/>
  <c r="J352" i="20"/>
  <c r="I352" i="20"/>
  <c r="Q351" i="20"/>
  <c r="P351" i="20"/>
  <c r="O351" i="20"/>
  <c r="K351" i="20"/>
  <c r="J351" i="20"/>
  <c r="I351" i="20"/>
  <c r="Q350" i="20"/>
  <c r="P350" i="20"/>
  <c r="O350" i="20"/>
  <c r="K350" i="20"/>
  <c r="J350" i="20"/>
  <c r="I350" i="20"/>
  <c r="Q349" i="20"/>
  <c r="P349" i="20"/>
  <c r="O349" i="20"/>
  <c r="K349" i="20"/>
  <c r="J349" i="20"/>
  <c r="I349" i="20"/>
  <c r="Q348" i="20"/>
  <c r="P348" i="20"/>
  <c r="O348" i="20"/>
  <c r="K348" i="20"/>
  <c r="J348" i="20"/>
  <c r="I348" i="20"/>
  <c r="Q347" i="20"/>
  <c r="P347" i="20"/>
  <c r="O347" i="20"/>
  <c r="K347" i="20"/>
  <c r="J347" i="20"/>
  <c r="I347" i="20"/>
  <c r="Q346" i="20"/>
  <c r="P346" i="20"/>
  <c r="O346" i="20"/>
  <c r="K346" i="20"/>
  <c r="J346" i="20"/>
  <c r="I346" i="20"/>
  <c r="Q345" i="20"/>
  <c r="P345" i="20"/>
  <c r="O345" i="20"/>
  <c r="K345" i="20"/>
  <c r="J345" i="20"/>
  <c r="I345" i="20"/>
  <c r="Q344" i="20"/>
  <c r="P344" i="20"/>
  <c r="O344" i="20"/>
  <c r="K344" i="20"/>
  <c r="J344" i="20"/>
  <c r="I344" i="20"/>
  <c r="Q343" i="20"/>
  <c r="P343" i="20"/>
  <c r="O343" i="20"/>
  <c r="K343" i="20"/>
  <c r="J343" i="20"/>
  <c r="I343" i="20"/>
  <c r="Q342" i="20"/>
  <c r="P342" i="20"/>
  <c r="O342" i="20"/>
  <c r="K342" i="20"/>
  <c r="J342" i="20"/>
  <c r="I342" i="20"/>
  <c r="Q341" i="20"/>
  <c r="P341" i="20"/>
  <c r="O341" i="20"/>
  <c r="K341" i="20"/>
  <c r="J341" i="20"/>
  <c r="I341" i="20"/>
  <c r="Q340" i="20"/>
  <c r="P340" i="20"/>
  <c r="O340" i="20"/>
  <c r="K340" i="20"/>
  <c r="J340" i="20"/>
  <c r="I340" i="20"/>
  <c r="Q339" i="20"/>
  <c r="P339" i="20"/>
  <c r="O339" i="20"/>
  <c r="K339" i="20"/>
  <c r="J339" i="20"/>
  <c r="I339" i="20"/>
  <c r="Q338" i="20"/>
  <c r="P338" i="20"/>
  <c r="O338" i="20"/>
  <c r="K338" i="20"/>
  <c r="J338" i="20"/>
  <c r="I338" i="20"/>
  <c r="Q337" i="20"/>
  <c r="P337" i="20"/>
  <c r="O337" i="20"/>
  <c r="K337" i="20"/>
  <c r="J337" i="20"/>
  <c r="I337" i="20"/>
  <c r="Q336" i="20"/>
  <c r="P336" i="20"/>
  <c r="O336" i="20"/>
  <c r="K336" i="20"/>
  <c r="J336" i="20"/>
  <c r="I336" i="20"/>
  <c r="Q335" i="20"/>
  <c r="P335" i="20"/>
  <c r="O335" i="20"/>
  <c r="K335" i="20"/>
  <c r="J335" i="20"/>
  <c r="I335" i="20"/>
  <c r="Q334" i="20"/>
  <c r="P334" i="20"/>
  <c r="O334" i="20"/>
  <c r="K334" i="20"/>
  <c r="J334" i="20"/>
  <c r="I334" i="20"/>
  <c r="Q333" i="20"/>
  <c r="P333" i="20"/>
  <c r="O333" i="20"/>
  <c r="K333" i="20"/>
  <c r="J333" i="20"/>
  <c r="I333" i="20"/>
  <c r="Q332" i="20"/>
  <c r="P332" i="20"/>
  <c r="O332" i="20"/>
  <c r="K332" i="20"/>
  <c r="J332" i="20"/>
  <c r="I332" i="20"/>
  <c r="Q331" i="20"/>
  <c r="P331" i="20"/>
  <c r="O331" i="20"/>
  <c r="K331" i="20"/>
  <c r="J331" i="20"/>
  <c r="I331" i="20"/>
  <c r="Q330" i="20"/>
  <c r="P330" i="20"/>
  <c r="O330" i="20"/>
  <c r="K330" i="20"/>
  <c r="J330" i="20"/>
  <c r="I330" i="20"/>
  <c r="Q329" i="20"/>
  <c r="P329" i="20"/>
  <c r="O329" i="20"/>
  <c r="K329" i="20"/>
  <c r="J329" i="20"/>
  <c r="I329" i="20"/>
  <c r="Q328" i="20"/>
  <c r="P328" i="20"/>
  <c r="O328" i="20"/>
  <c r="K328" i="20"/>
  <c r="J328" i="20"/>
  <c r="I328" i="20"/>
  <c r="Q327" i="20"/>
  <c r="P327" i="20"/>
  <c r="O327" i="20"/>
  <c r="K327" i="20"/>
  <c r="J327" i="20"/>
  <c r="I327" i="20"/>
  <c r="Q326" i="20"/>
  <c r="P326" i="20"/>
  <c r="O326" i="20"/>
  <c r="K326" i="20"/>
  <c r="J326" i="20"/>
  <c r="I326" i="20"/>
  <c r="Q325" i="20"/>
  <c r="P325" i="20"/>
  <c r="O325" i="20"/>
  <c r="K325" i="20"/>
  <c r="J325" i="20"/>
  <c r="I325" i="20"/>
  <c r="Q324" i="20"/>
  <c r="P324" i="20"/>
  <c r="O324" i="20"/>
  <c r="K324" i="20"/>
  <c r="J324" i="20"/>
  <c r="I324" i="20"/>
  <c r="Q323" i="20"/>
  <c r="P323" i="20"/>
  <c r="O323" i="20"/>
  <c r="K323" i="20"/>
  <c r="J323" i="20"/>
  <c r="I323" i="20"/>
  <c r="Q322" i="20"/>
  <c r="P322" i="20"/>
  <c r="O322" i="20"/>
  <c r="K322" i="20"/>
  <c r="J322" i="20"/>
  <c r="I322" i="20"/>
  <c r="Q321" i="20"/>
  <c r="P321" i="20"/>
  <c r="O321" i="20"/>
  <c r="K321" i="20"/>
  <c r="J321" i="20"/>
  <c r="I321" i="20"/>
  <c r="Q320" i="20"/>
  <c r="P320" i="20"/>
  <c r="O320" i="20"/>
  <c r="K320" i="20"/>
  <c r="J320" i="20"/>
  <c r="I320" i="20"/>
  <c r="Q319" i="20"/>
  <c r="P319" i="20"/>
  <c r="O319" i="20"/>
  <c r="K319" i="20"/>
  <c r="J319" i="20"/>
  <c r="I319" i="20"/>
  <c r="Q318" i="20"/>
  <c r="P318" i="20"/>
  <c r="O318" i="20"/>
  <c r="K318" i="20"/>
  <c r="J318" i="20"/>
  <c r="I318" i="20"/>
  <c r="Q317" i="20"/>
  <c r="P317" i="20"/>
  <c r="O317" i="20"/>
  <c r="K317" i="20"/>
  <c r="J317" i="20"/>
  <c r="I317" i="20"/>
  <c r="Q316" i="20"/>
  <c r="P316" i="20"/>
  <c r="O316" i="20"/>
  <c r="K316" i="20"/>
  <c r="J316" i="20"/>
  <c r="I316" i="20"/>
  <c r="Q315" i="20"/>
  <c r="P315" i="20"/>
  <c r="O315" i="20"/>
  <c r="K315" i="20"/>
  <c r="J315" i="20"/>
  <c r="I315" i="20"/>
  <c r="Q314" i="20"/>
  <c r="P314" i="20"/>
  <c r="O314" i="20"/>
  <c r="K314" i="20"/>
  <c r="J314" i="20"/>
  <c r="I314" i="20"/>
  <c r="Q313" i="20"/>
  <c r="P313" i="20"/>
  <c r="O313" i="20"/>
  <c r="K313" i="20"/>
  <c r="J313" i="20"/>
  <c r="I313" i="20"/>
  <c r="Q312" i="20"/>
  <c r="P312" i="20"/>
  <c r="O312" i="20"/>
  <c r="K312" i="20"/>
  <c r="J312" i="20"/>
  <c r="I312" i="20"/>
  <c r="Q311" i="20"/>
  <c r="P311" i="20"/>
  <c r="O311" i="20"/>
  <c r="K311" i="20"/>
  <c r="J311" i="20"/>
  <c r="I311" i="20"/>
  <c r="Q310" i="20"/>
  <c r="P310" i="20"/>
  <c r="O310" i="20"/>
  <c r="K310" i="20"/>
  <c r="J310" i="20"/>
  <c r="I310" i="20"/>
  <c r="Q309" i="20"/>
  <c r="P309" i="20"/>
  <c r="O309" i="20"/>
  <c r="K309" i="20"/>
  <c r="J309" i="20"/>
  <c r="I309" i="20"/>
  <c r="Q308" i="20"/>
  <c r="P308" i="20"/>
  <c r="O308" i="20"/>
  <c r="K308" i="20"/>
  <c r="J308" i="20"/>
  <c r="I308" i="20"/>
  <c r="Q307" i="20"/>
  <c r="P307" i="20"/>
  <c r="O307" i="20"/>
  <c r="K307" i="20"/>
  <c r="J307" i="20"/>
  <c r="I307" i="20"/>
  <c r="Q306" i="20"/>
  <c r="P306" i="20"/>
  <c r="O306" i="20"/>
  <c r="K306" i="20"/>
  <c r="J306" i="20"/>
  <c r="I306" i="20"/>
  <c r="Q305" i="20"/>
  <c r="P305" i="20"/>
  <c r="O305" i="20"/>
  <c r="K305" i="20"/>
  <c r="J305" i="20"/>
  <c r="I305" i="20"/>
  <c r="Q304" i="20"/>
  <c r="P304" i="20"/>
  <c r="O304" i="20"/>
  <c r="K304" i="20"/>
  <c r="J304" i="20"/>
  <c r="I304" i="20"/>
  <c r="Q303" i="20"/>
  <c r="P303" i="20"/>
  <c r="O303" i="20"/>
  <c r="K303" i="20"/>
  <c r="J303" i="20"/>
  <c r="I303" i="20"/>
  <c r="Q302" i="20"/>
  <c r="P302" i="20"/>
  <c r="O302" i="20"/>
  <c r="K302" i="20"/>
  <c r="J302" i="20"/>
  <c r="I302" i="20"/>
  <c r="Q301" i="20"/>
  <c r="P301" i="20"/>
  <c r="O301" i="20"/>
  <c r="K301" i="20"/>
  <c r="J301" i="20"/>
  <c r="I301" i="20"/>
  <c r="Q300" i="20"/>
  <c r="P300" i="20"/>
  <c r="O300" i="20"/>
  <c r="K300" i="20"/>
  <c r="J300" i="20"/>
  <c r="I300" i="20"/>
  <c r="Q299" i="20"/>
  <c r="P299" i="20"/>
  <c r="O299" i="20"/>
  <c r="K299" i="20"/>
  <c r="J299" i="20"/>
  <c r="I299" i="20"/>
  <c r="Q298" i="20"/>
  <c r="P298" i="20"/>
  <c r="O298" i="20"/>
  <c r="K298" i="20"/>
  <c r="J298" i="20"/>
  <c r="I298" i="20"/>
  <c r="Q297" i="20"/>
  <c r="P297" i="20"/>
  <c r="O297" i="20"/>
  <c r="K297" i="20"/>
  <c r="J297" i="20"/>
  <c r="I297" i="20"/>
  <c r="Q296" i="20"/>
  <c r="P296" i="20"/>
  <c r="O296" i="20"/>
  <c r="K296" i="20"/>
  <c r="J296" i="20"/>
  <c r="I296" i="20"/>
  <c r="Q295" i="20"/>
  <c r="P295" i="20"/>
  <c r="O295" i="20"/>
  <c r="K295" i="20"/>
  <c r="J295" i="20"/>
  <c r="I295" i="20"/>
  <c r="Q294" i="20"/>
  <c r="P294" i="20"/>
  <c r="O294" i="20"/>
  <c r="K294" i="20"/>
  <c r="J294" i="20"/>
  <c r="I294" i="20"/>
  <c r="Q293" i="20"/>
  <c r="P293" i="20"/>
  <c r="O293" i="20"/>
  <c r="K293" i="20"/>
  <c r="J293" i="20"/>
  <c r="I293" i="20"/>
  <c r="Q292" i="20"/>
  <c r="P292" i="20"/>
  <c r="O292" i="20"/>
  <c r="K292" i="20"/>
  <c r="J292" i="20"/>
  <c r="I292" i="20"/>
  <c r="Q291" i="20"/>
  <c r="P291" i="20"/>
  <c r="O291" i="20"/>
  <c r="K291" i="20"/>
  <c r="J291" i="20"/>
  <c r="I291" i="20"/>
  <c r="Q290" i="20"/>
  <c r="P290" i="20"/>
  <c r="O290" i="20"/>
  <c r="K290" i="20"/>
  <c r="J290" i="20"/>
  <c r="I290" i="20"/>
  <c r="Q289" i="20"/>
  <c r="P289" i="20"/>
  <c r="O289" i="20"/>
  <c r="K289" i="20"/>
  <c r="J289" i="20"/>
  <c r="I289" i="20"/>
  <c r="Q288" i="20"/>
  <c r="P288" i="20"/>
  <c r="O288" i="20"/>
  <c r="K288" i="20"/>
  <c r="J288" i="20"/>
  <c r="I288" i="20"/>
  <c r="Q287" i="20"/>
  <c r="P287" i="20"/>
  <c r="O287" i="20"/>
  <c r="K287" i="20"/>
  <c r="J287" i="20"/>
  <c r="I287" i="20"/>
  <c r="Q286" i="20"/>
  <c r="P286" i="20"/>
  <c r="O286" i="20"/>
  <c r="K286" i="20"/>
  <c r="J286" i="20"/>
  <c r="I286" i="20"/>
  <c r="Q285" i="20"/>
  <c r="P285" i="20"/>
  <c r="O285" i="20"/>
  <c r="K285" i="20"/>
  <c r="J285" i="20"/>
  <c r="I285" i="20"/>
  <c r="Q284" i="20"/>
  <c r="P284" i="20"/>
  <c r="O284" i="20"/>
  <c r="K284" i="20"/>
  <c r="J284" i="20"/>
  <c r="I284" i="20"/>
  <c r="Q283" i="20"/>
  <c r="P283" i="20"/>
  <c r="O283" i="20"/>
  <c r="K283" i="20"/>
  <c r="J283" i="20"/>
  <c r="I283" i="20"/>
  <c r="Q282" i="20"/>
  <c r="P282" i="20"/>
  <c r="O282" i="20"/>
  <c r="K282" i="20"/>
  <c r="J282" i="20"/>
  <c r="I282" i="20"/>
  <c r="Q281" i="20"/>
  <c r="P281" i="20"/>
  <c r="O281" i="20"/>
  <c r="K281" i="20"/>
  <c r="J281" i="20"/>
  <c r="I281" i="20"/>
  <c r="Q280" i="20"/>
  <c r="P280" i="20"/>
  <c r="O280" i="20"/>
  <c r="K280" i="20"/>
  <c r="J280" i="20"/>
  <c r="I280" i="20"/>
  <c r="Q279" i="20"/>
  <c r="P279" i="20"/>
  <c r="O279" i="20"/>
  <c r="K279" i="20"/>
  <c r="J279" i="20"/>
  <c r="I279" i="20"/>
  <c r="Q278" i="20"/>
  <c r="P278" i="20"/>
  <c r="O278" i="20"/>
  <c r="K278" i="20"/>
  <c r="J278" i="20"/>
  <c r="I278" i="20"/>
  <c r="Q277" i="20"/>
  <c r="P277" i="20"/>
  <c r="O277" i="20"/>
  <c r="K277" i="20"/>
  <c r="J277" i="20"/>
  <c r="I277" i="20"/>
  <c r="Q276" i="20"/>
  <c r="P276" i="20"/>
  <c r="O276" i="20"/>
  <c r="K276" i="20"/>
  <c r="J276" i="20"/>
  <c r="I276" i="20"/>
  <c r="Q275" i="20"/>
  <c r="P275" i="20"/>
  <c r="O275" i="20"/>
  <c r="K275" i="20"/>
  <c r="J275" i="20"/>
  <c r="I275" i="20"/>
  <c r="Q274" i="20"/>
  <c r="P274" i="20"/>
  <c r="O274" i="20"/>
  <c r="K274" i="20"/>
  <c r="J274" i="20"/>
  <c r="I274" i="20"/>
  <c r="Q273" i="20"/>
  <c r="P273" i="20"/>
  <c r="O273" i="20"/>
  <c r="K273" i="20"/>
  <c r="J273" i="20"/>
  <c r="I273" i="20"/>
  <c r="Q272" i="20"/>
  <c r="P272" i="20"/>
  <c r="O272" i="20"/>
  <c r="K272" i="20"/>
  <c r="J272" i="20"/>
  <c r="I272" i="20"/>
  <c r="Q271" i="20"/>
  <c r="P271" i="20"/>
  <c r="O271" i="20"/>
  <c r="K271" i="20"/>
  <c r="J271" i="20"/>
  <c r="I271" i="20"/>
  <c r="Q270" i="20"/>
  <c r="P270" i="20"/>
  <c r="O270" i="20"/>
  <c r="K270" i="20"/>
  <c r="J270" i="20"/>
  <c r="I270" i="20"/>
  <c r="Q269" i="20"/>
  <c r="P269" i="20"/>
  <c r="O269" i="20"/>
  <c r="K269" i="20"/>
  <c r="J269" i="20"/>
  <c r="I269" i="20"/>
  <c r="Q268" i="20"/>
  <c r="P268" i="20"/>
  <c r="O268" i="20"/>
  <c r="K268" i="20"/>
  <c r="J268" i="20"/>
  <c r="I268" i="20"/>
  <c r="Q267" i="20"/>
  <c r="P267" i="20"/>
  <c r="O267" i="20"/>
  <c r="K267" i="20"/>
  <c r="J267" i="20"/>
  <c r="I267" i="20"/>
  <c r="Q266" i="20"/>
  <c r="P266" i="20"/>
  <c r="O266" i="20"/>
  <c r="K266" i="20"/>
  <c r="J266" i="20"/>
  <c r="I266" i="20"/>
  <c r="Q265" i="20"/>
  <c r="P265" i="20"/>
  <c r="O265" i="20"/>
  <c r="K265" i="20"/>
  <c r="J265" i="20"/>
  <c r="I265" i="20"/>
  <c r="Q264" i="20"/>
  <c r="P264" i="20"/>
  <c r="O264" i="20"/>
  <c r="K264" i="20"/>
  <c r="J264" i="20"/>
  <c r="I264" i="20"/>
  <c r="Q263" i="20"/>
  <c r="P263" i="20"/>
  <c r="O263" i="20"/>
  <c r="K263" i="20"/>
  <c r="J263" i="20"/>
  <c r="I263" i="20"/>
  <c r="Q262" i="20"/>
  <c r="P262" i="20"/>
  <c r="O262" i="20"/>
  <c r="K262" i="20"/>
  <c r="J262" i="20"/>
  <c r="I262" i="20"/>
  <c r="Q261" i="20"/>
  <c r="P261" i="20"/>
  <c r="O261" i="20"/>
  <c r="K261" i="20"/>
  <c r="J261" i="20"/>
  <c r="I261" i="20"/>
  <c r="Q260" i="20"/>
  <c r="P260" i="20"/>
  <c r="O260" i="20"/>
  <c r="K260" i="20"/>
  <c r="J260" i="20"/>
  <c r="I260" i="20"/>
  <c r="Q259" i="20"/>
  <c r="P259" i="20"/>
  <c r="O259" i="20"/>
  <c r="K259" i="20"/>
  <c r="J259" i="20"/>
  <c r="I259" i="20"/>
  <c r="Q258" i="20"/>
  <c r="P258" i="20"/>
  <c r="O258" i="20"/>
  <c r="K258" i="20"/>
  <c r="J258" i="20"/>
  <c r="I258" i="20"/>
  <c r="Q257" i="20"/>
  <c r="P257" i="20"/>
  <c r="O257" i="20"/>
  <c r="K257" i="20"/>
  <c r="J257" i="20"/>
  <c r="I257" i="20"/>
  <c r="Q256" i="20"/>
  <c r="P256" i="20"/>
  <c r="O256" i="20"/>
  <c r="K256" i="20"/>
  <c r="J256" i="20"/>
  <c r="I256" i="20"/>
  <c r="Q255" i="20"/>
  <c r="P255" i="20"/>
  <c r="O255" i="20"/>
  <c r="K255" i="20"/>
  <c r="J255" i="20"/>
  <c r="I255" i="20"/>
  <c r="Q254" i="20"/>
  <c r="P254" i="20"/>
  <c r="O254" i="20"/>
  <c r="K254" i="20"/>
  <c r="J254" i="20"/>
  <c r="I254" i="20"/>
  <c r="Q253" i="20"/>
  <c r="P253" i="20"/>
  <c r="O253" i="20"/>
  <c r="K253" i="20"/>
  <c r="J253" i="20"/>
  <c r="I253" i="20"/>
  <c r="Q252" i="20"/>
  <c r="P252" i="20"/>
  <c r="O252" i="20"/>
  <c r="K252" i="20"/>
  <c r="J252" i="20"/>
  <c r="I252" i="20"/>
  <c r="Q251" i="20"/>
  <c r="P251" i="20"/>
  <c r="O251" i="20"/>
  <c r="K251" i="20"/>
  <c r="J251" i="20"/>
  <c r="I251" i="20"/>
  <c r="Q250" i="20"/>
  <c r="P250" i="20"/>
  <c r="O250" i="20"/>
  <c r="K250" i="20"/>
  <c r="J250" i="20"/>
  <c r="I250" i="20"/>
  <c r="Q249" i="20"/>
  <c r="P249" i="20"/>
  <c r="O249" i="20"/>
  <c r="K249" i="20"/>
  <c r="J249" i="20"/>
  <c r="I249" i="20"/>
  <c r="Q248" i="20"/>
  <c r="P248" i="20"/>
  <c r="O248" i="20"/>
  <c r="K248" i="20"/>
  <c r="J248" i="20"/>
  <c r="I248" i="20"/>
  <c r="Q247" i="20"/>
  <c r="P247" i="20"/>
  <c r="O247" i="20"/>
  <c r="K247" i="20"/>
  <c r="J247" i="20"/>
  <c r="I247" i="20"/>
  <c r="Q246" i="20"/>
  <c r="P246" i="20"/>
  <c r="O246" i="20"/>
  <c r="K246" i="20"/>
  <c r="J246" i="20"/>
  <c r="I246" i="20"/>
  <c r="Q245" i="20"/>
  <c r="P245" i="20"/>
  <c r="O245" i="20"/>
  <c r="K245" i="20"/>
  <c r="J245" i="20"/>
  <c r="I245" i="20"/>
  <c r="Q244" i="20"/>
  <c r="P244" i="20"/>
  <c r="O244" i="20"/>
  <c r="K244" i="20"/>
  <c r="J244" i="20"/>
  <c r="I244" i="20"/>
  <c r="Q243" i="20"/>
  <c r="P243" i="20"/>
  <c r="O243" i="20"/>
  <c r="K243" i="20"/>
  <c r="J243" i="20"/>
  <c r="I243" i="20"/>
  <c r="Q242" i="20"/>
  <c r="P242" i="20"/>
  <c r="O242" i="20"/>
  <c r="K242" i="20"/>
  <c r="J242" i="20"/>
  <c r="I242" i="20"/>
  <c r="Q241" i="20"/>
  <c r="P241" i="20"/>
  <c r="O241" i="20"/>
  <c r="K241" i="20"/>
  <c r="J241" i="20"/>
  <c r="I241" i="20"/>
  <c r="Q240" i="20"/>
  <c r="P240" i="20"/>
  <c r="O240" i="20"/>
  <c r="K240" i="20"/>
  <c r="J240" i="20"/>
  <c r="I240" i="20"/>
  <c r="Q239" i="20"/>
  <c r="P239" i="20"/>
  <c r="O239" i="20"/>
  <c r="K239" i="20"/>
  <c r="J239" i="20"/>
  <c r="I239" i="20"/>
  <c r="Q238" i="20"/>
  <c r="P238" i="20"/>
  <c r="O238" i="20"/>
  <c r="K238" i="20"/>
  <c r="J238" i="20"/>
  <c r="I238" i="20"/>
  <c r="Q237" i="20"/>
  <c r="P237" i="20"/>
  <c r="O237" i="20"/>
  <c r="K237" i="20"/>
  <c r="J237" i="20"/>
  <c r="I237" i="20"/>
  <c r="Q236" i="20"/>
  <c r="P236" i="20"/>
  <c r="O236" i="20"/>
  <c r="K236" i="20"/>
  <c r="J236" i="20"/>
  <c r="I236" i="20"/>
  <c r="Q235" i="20"/>
  <c r="P235" i="20"/>
  <c r="O235" i="20"/>
  <c r="K235" i="20"/>
  <c r="J235" i="20"/>
  <c r="I235" i="20"/>
  <c r="Q234" i="20"/>
  <c r="P234" i="20"/>
  <c r="O234" i="20"/>
  <c r="K234" i="20"/>
  <c r="J234" i="20"/>
  <c r="I234" i="20"/>
  <c r="Q233" i="20"/>
  <c r="P233" i="20"/>
  <c r="O233" i="20"/>
  <c r="K233" i="20"/>
  <c r="J233" i="20"/>
  <c r="I233" i="20"/>
  <c r="Q232" i="20"/>
  <c r="P232" i="20"/>
  <c r="O232" i="20"/>
  <c r="K232" i="20"/>
  <c r="J232" i="20"/>
  <c r="I232" i="20"/>
  <c r="Q231" i="20"/>
  <c r="P231" i="20"/>
  <c r="O231" i="20"/>
  <c r="K231" i="20"/>
  <c r="J231" i="20"/>
  <c r="I231" i="20"/>
  <c r="Q230" i="20"/>
  <c r="P230" i="20"/>
  <c r="O230" i="20"/>
  <c r="K230" i="20"/>
  <c r="J230" i="20"/>
  <c r="I230" i="20"/>
  <c r="Q229" i="20"/>
  <c r="P229" i="20"/>
  <c r="O229" i="20"/>
  <c r="K229" i="20"/>
  <c r="J229" i="20"/>
  <c r="I229" i="20"/>
  <c r="Q228" i="20"/>
  <c r="P228" i="20"/>
  <c r="O228" i="20"/>
  <c r="K228" i="20"/>
  <c r="J228" i="20"/>
  <c r="I228" i="20"/>
  <c r="Q227" i="20"/>
  <c r="P227" i="20"/>
  <c r="O227" i="20"/>
  <c r="K227" i="20"/>
  <c r="J227" i="20"/>
  <c r="I227" i="20"/>
  <c r="Q226" i="20"/>
  <c r="P226" i="20"/>
  <c r="O226" i="20"/>
  <c r="K226" i="20"/>
  <c r="J226" i="20"/>
  <c r="I226" i="20"/>
  <c r="Q225" i="20"/>
  <c r="P225" i="20"/>
  <c r="O225" i="20"/>
  <c r="K225" i="20"/>
  <c r="J225" i="20"/>
  <c r="I225" i="20"/>
  <c r="Q224" i="20"/>
  <c r="P224" i="20"/>
  <c r="O224" i="20"/>
  <c r="K224" i="20"/>
  <c r="J224" i="20"/>
  <c r="I224" i="20"/>
  <c r="Q223" i="20"/>
  <c r="P223" i="20"/>
  <c r="O223" i="20"/>
  <c r="K223" i="20"/>
  <c r="J223" i="20"/>
  <c r="I223" i="20"/>
  <c r="Q222" i="20"/>
  <c r="P222" i="20"/>
  <c r="O222" i="20"/>
  <c r="K222" i="20"/>
  <c r="J222" i="20"/>
  <c r="I222" i="20"/>
  <c r="Q221" i="20"/>
  <c r="P221" i="20"/>
  <c r="O221" i="20"/>
  <c r="K221" i="20"/>
  <c r="J221" i="20"/>
  <c r="I221" i="20"/>
  <c r="Q220" i="20"/>
  <c r="P220" i="20"/>
  <c r="O220" i="20"/>
  <c r="K220" i="20"/>
  <c r="J220" i="20"/>
  <c r="I220" i="20"/>
  <c r="Q219" i="20"/>
  <c r="P219" i="20"/>
  <c r="O219" i="20"/>
  <c r="K219" i="20"/>
  <c r="J219" i="20"/>
  <c r="I219" i="20"/>
  <c r="Q218" i="20"/>
  <c r="P218" i="20"/>
  <c r="O218" i="20"/>
  <c r="K218" i="20"/>
  <c r="J218" i="20"/>
  <c r="I218" i="20"/>
  <c r="Q217" i="20"/>
  <c r="P217" i="20"/>
  <c r="O217" i="20"/>
  <c r="K217" i="20"/>
  <c r="J217" i="20"/>
  <c r="I217" i="20"/>
  <c r="Q216" i="20"/>
  <c r="P216" i="20"/>
  <c r="O216" i="20"/>
  <c r="K216" i="20"/>
  <c r="J216" i="20"/>
  <c r="I216" i="20"/>
  <c r="Q215" i="20"/>
  <c r="P215" i="20"/>
  <c r="O215" i="20"/>
  <c r="K215" i="20"/>
  <c r="J215" i="20"/>
  <c r="I215" i="20"/>
  <c r="Q214" i="20"/>
  <c r="P214" i="20"/>
  <c r="O214" i="20"/>
  <c r="K214" i="20"/>
  <c r="J214" i="20"/>
  <c r="I214" i="20"/>
  <c r="Q213" i="20"/>
  <c r="P213" i="20"/>
  <c r="O213" i="20"/>
  <c r="K213" i="20"/>
  <c r="J213" i="20"/>
  <c r="I213" i="20"/>
  <c r="Q212" i="20"/>
  <c r="P212" i="20"/>
  <c r="O212" i="20"/>
  <c r="K212" i="20"/>
  <c r="J212" i="20"/>
  <c r="I212" i="20"/>
  <c r="Q211" i="20"/>
  <c r="P211" i="20"/>
  <c r="O211" i="20"/>
  <c r="K211" i="20"/>
  <c r="J211" i="20"/>
  <c r="I211" i="20"/>
  <c r="Q210" i="20"/>
  <c r="P210" i="20"/>
  <c r="O210" i="20"/>
  <c r="K210" i="20"/>
  <c r="J210" i="20"/>
  <c r="I210" i="20"/>
  <c r="Q209" i="20"/>
  <c r="P209" i="20"/>
  <c r="O209" i="20"/>
  <c r="K209" i="20"/>
  <c r="J209" i="20"/>
  <c r="I209" i="20"/>
  <c r="Q208" i="20"/>
  <c r="P208" i="20"/>
  <c r="O208" i="20"/>
  <c r="K208" i="20"/>
  <c r="J208" i="20"/>
  <c r="I208" i="20"/>
  <c r="Q207" i="20"/>
  <c r="P207" i="20"/>
  <c r="O207" i="20"/>
  <c r="K207" i="20"/>
  <c r="J207" i="20"/>
  <c r="I207" i="20"/>
  <c r="P157" i="20"/>
  <c r="Q156" i="20"/>
  <c r="P156" i="20"/>
  <c r="O156" i="20"/>
  <c r="K156" i="20"/>
  <c r="J156" i="20"/>
  <c r="I156" i="20"/>
  <c r="Q155" i="20"/>
  <c r="P155" i="20"/>
  <c r="O155" i="20"/>
  <c r="K155" i="20"/>
  <c r="J155" i="20"/>
  <c r="I155" i="20"/>
  <c r="Q154" i="20"/>
  <c r="P154" i="20"/>
  <c r="O154" i="20"/>
  <c r="K154" i="20"/>
  <c r="J154" i="20"/>
  <c r="I154" i="20"/>
  <c r="Q153" i="20"/>
  <c r="P153" i="20"/>
  <c r="O153" i="20"/>
  <c r="K153" i="20"/>
  <c r="J153" i="20"/>
  <c r="I153" i="20"/>
  <c r="Q152" i="20"/>
  <c r="P152" i="20"/>
  <c r="O152" i="20"/>
  <c r="K152" i="20"/>
  <c r="J152" i="20"/>
  <c r="I152" i="20"/>
  <c r="Q151" i="20"/>
  <c r="P151" i="20"/>
  <c r="O151" i="20"/>
  <c r="K151" i="20"/>
  <c r="J151" i="20"/>
  <c r="I151" i="20"/>
  <c r="Q150" i="20"/>
  <c r="P150" i="20"/>
  <c r="O150" i="20"/>
  <c r="K150" i="20"/>
  <c r="J150" i="20"/>
  <c r="I150" i="20"/>
  <c r="Q149" i="20"/>
  <c r="P149" i="20"/>
  <c r="O149" i="20"/>
  <c r="K149" i="20"/>
  <c r="J149" i="20"/>
  <c r="I149" i="20"/>
  <c r="Q148" i="20"/>
  <c r="P148" i="20"/>
  <c r="O148" i="20"/>
  <c r="K148" i="20"/>
  <c r="J148" i="20"/>
  <c r="I148" i="20"/>
  <c r="Q147" i="20"/>
  <c r="P147" i="20"/>
  <c r="O147" i="20"/>
  <c r="K147" i="20"/>
  <c r="J147" i="20"/>
  <c r="I147" i="20"/>
  <c r="Q146" i="20"/>
  <c r="P146" i="20"/>
  <c r="O146" i="20"/>
  <c r="K146" i="20"/>
  <c r="J146" i="20"/>
  <c r="I146" i="20"/>
  <c r="Q145" i="20"/>
  <c r="P145" i="20"/>
  <c r="O145" i="20"/>
  <c r="K145" i="20"/>
  <c r="J145" i="20"/>
  <c r="I145" i="20"/>
  <c r="Q144" i="20"/>
  <c r="P144" i="20"/>
  <c r="O144" i="20"/>
  <c r="K144" i="20"/>
  <c r="J144" i="20"/>
  <c r="I144" i="20"/>
  <c r="Q143" i="20"/>
  <c r="P143" i="20"/>
  <c r="O143" i="20"/>
  <c r="K143" i="20"/>
  <c r="J143" i="20"/>
  <c r="I143" i="20"/>
  <c r="Q142" i="20"/>
  <c r="P142" i="20"/>
  <c r="O142" i="20"/>
  <c r="K142" i="20"/>
  <c r="J142" i="20"/>
  <c r="I142" i="20"/>
  <c r="Q141" i="20"/>
  <c r="P141" i="20"/>
  <c r="O141" i="20"/>
  <c r="K141" i="20"/>
  <c r="J141" i="20"/>
  <c r="I141" i="20"/>
  <c r="Q140" i="20"/>
  <c r="P140" i="20"/>
  <c r="O140" i="20"/>
  <c r="K140" i="20"/>
  <c r="J140" i="20"/>
  <c r="I140" i="20"/>
  <c r="Q139" i="20"/>
  <c r="P139" i="20"/>
  <c r="O139" i="20"/>
  <c r="K139" i="20"/>
  <c r="J139" i="20"/>
  <c r="I139" i="20"/>
  <c r="Q138" i="20"/>
  <c r="P138" i="20"/>
  <c r="O138" i="20"/>
  <c r="K138" i="20"/>
  <c r="J138" i="20"/>
  <c r="I138" i="20"/>
  <c r="Q137" i="20"/>
  <c r="P137" i="20"/>
  <c r="O137" i="20"/>
  <c r="K137" i="20"/>
  <c r="J137" i="20"/>
  <c r="I137" i="20"/>
  <c r="Q136" i="20"/>
  <c r="P136" i="20"/>
  <c r="O136" i="20"/>
  <c r="K136" i="20"/>
  <c r="J136" i="20"/>
  <c r="I136" i="20"/>
  <c r="Q135" i="20"/>
  <c r="P135" i="20"/>
  <c r="O135" i="20"/>
  <c r="K135" i="20"/>
  <c r="J135" i="20"/>
  <c r="I135" i="20"/>
  <c r="Q134" i="20"/>
  <c r="P134" i="20"/>
  <c r="O134" i="20"/>
  <c r="K134" i="20"/>
  <c r="J134" i="20"/>
  <c r="I134" i="20"/>
  <c r="Q133" i="20"/>
  <c r="P133" i="20"/>
  <c r="O133" i="20"/>
  <c r="K133" i="20"/>
  <c r="J133" i="20"/>
  <c r="I133" i="20"/>
  <c r="Q132" i="20"/>
  <c r="P132" i="20"/>
  <c r="O132" i="20"/>
  <c r="K132" i="20"/>
  <c r="J132" i="20"/>
  <c r="I132" i="20"/>
  <c r="Q131" i="20"/>
  <c r="P131" i="20"/>
  <c r="O131" i="20"/>
  <c r="K131" i="20"/>
  <c r="J131" i="20"/>
  <c r="I131" i="20"/>
  <c r="Q130" i="20"/>
  <c r="P130" i="20"/>
  <c r="O130" i="20"/>
  <c r="K130" i="20"/>
  <c r="J130" i="20"/>
  <c r="I130" i="20"/>
  <c r="Q129" i="20"/>
  <c r="P129" i="20"/>
  <c r="O129" i="20"/>
  <c r="K129" i="20"/>
  <c r="J129" i="20"/>
  <c r="I129" i="20"/>
  <c r="Q128" i="20"/>
  <c r="P128" i="20"/>
  <c r="O128" i="20"/>
  <c r="K128" i="20"/>
  <c r="J128" i="20"/>
  <c r="I128" i="20"/>
  <c r="Q127" i="20"/>
  <c r="P127" i="20"/>
  <c r="O127" i="20"/>
  <c r="K127" i="20"/>
  <c r="J127" i="20"/>
  <c r="I127" i="20"/>
  <c r="Q126" i="20"/>
  <c r="P126" i="20"/>
  <c r="O126" i="20"/>
  <c r="K126" i="20"/>
  <c r="J126" i="20"/>
  <c r="I126" i="20"/>
  <c r="Q125" i="20"/>
  <c r="P125" i="20"/>
  <c r="O125" i="20"/>
  <c r="K125" i="20"/>
  <c r="J125" i="20"/>
  <c r="I125" i="20"/>
  <c r="Q124" i="20"/>
  <c r="P124" i="20"/>
  <c r="O124" i="20"/>
  <c r="K124" i="20"/>
  <c r="J124" i="20"/>
  <c r="I124" i="20"/>
  <c r="Q123" i="20"/>
  <c r="P123" i="20"/>
  <c r="O123" i="20"/>
  <c r="K123" i="20"/>
  <c r="J123" i="20"/>
  <c r="I123" i="20"/>
  <c r="Q122" i="20"/>
  <c r="P122" i="20"/>
  <c r="O122" i="20"/>
  <c r="K122" i="20"/>
  <c r="J122" i="20"/>
  <c r="I122" i="20"/>
  <c r="Q121" i="20"/>
  <c r="P121" i="20"/>
  <c r="O121" i="20"/>
  <c r="K121" i="20"/>
  <c r="J121" i="20"/>
  <c r="I121" i="20"/>
  <c r="Q120" i="20"/>
  <c r="P120" i="20"/>
  <c r="O120" i="20"/>
  <c r="K120" i="20"/>
  <c r="J120" i="20"/>
  <c r="I120" i="20"/>
  <c r="Q119" i="20"/>
  <c r="P119" i="20"/>
  <c r="O119" i="20"/>
  <c r="K119" i="20"/>
  <c r="J119" i="20"/>
  <c r="I119" i="20"/>
  <c r="Q118" i="20"/>
  <c r="P118" i="20"/>
  <c r="O118" i="20"/>
  <c r="K118" i="20"/>
  <c r="J118" i="20"/>
  <c r="I118" i="20"/>
  <c r="Q117" i="20"/>
  <c r="P117" i="20"/>
  <c r="O117" i="20"/>
  <c r="K117" i="20"/>
  <c r="J117" i="20"/>
  <c r="I117" i="20"/>
  <c r="Q116" i="20"/>
  <c r="P116" i="20"/>
  <c r="O116" i="20"/>
  <c r="K116" i="20"/>
  <c r="J116" i="20"/>
  <c r="I116" i="20"/>
  <c r="Q115" i="20"/>
  <c r="P115" i="20"/>
  <c r="O115" i="20"/>
  <c r="K115" i="20"/>
  <c r="J115" i="20"/>
  <c r="I115" i="20"/>
  <c r="Q114" i="20"/>
  <c r="P114" i="20"/>
  <c r="O114" i="20"/>
  <c r="K114" i="20"/>
  <c r="J114" i="20"/>
  <c r="I114" i="20"/>
  <c r="Q113" i="20"/>
  <c r="P113" i="20"/>
  <c r="O113" i="20"/>
  <c r="K113" i="20"/>
  <c r="J113" i="20"/>
  <c r="I113" i="20"/>
  <c r="Q112" i="20"/>
  <c r="P112" i="20"/>
  <c r="O112" i="20"/>
  <c r="K112" i="20"/>
  <c r="J112" i="20"/>
  <c r="I112" i="20"/>
  <c r="Q111" i="20"/>
  <c r="P111" i="20"/>
  <c r="O111" i="20"/>
  <c r="K111" i="20"/>
  <c r="J111" i="20"/>
  <c r="I111" i="20"/>
  <c r="Q110" i="20"/>
  <c r="P110" i="20"/>
  <c r="O110" i="20"/>
  <c r="K110" i="20"/>
  <c r="J110" i="20"/>
  <c r="I110" i="20"/>
  <c r="Q109" i="20"/>
  <c r="P109" i="20"/>
  <c r="O109" i="20"/>
  <c r="K109" i="20"/>
  <c r="J109" i="20"/>
  <c r="I109" i="20"/>
  <c r="Q108" i="20"/>
  <c r="P108" i="20"/>
  <c r="O108" i="20"/>
  <c r="K108" i="20"/>
  <c r="J108" i="20"/>
  <c r="I108" i="20"/>
  <c r="Q107" i="20"/>
  <c r="P107" i="20"/>
  <c r="O107" i="20"/>
  <c r="K107" i="20"/>
  <c r="J107" i="20"/>
  <c r="I107" i="20"/>
  <c r="Q106" i="20"/>
  <c r="P106" i="20"/>
  <c r="O106" i="20"/>
  <c r="K106" i="20"/>
  <c r="J106" i="20"/>
  <c r="I106" i="20"/>
  <c r="Q105" i="20"/>
  <c r="P105" i="20"/>
  <c r="O105" i="20"/>
  <c r="K105" i="20"/>
  <c r="J105" i="20"/>
  <c r="I105" i="20"/>
  <c r="Q104" i="20"/>
  <c r="P104" i="20"/>
  <c r="O104" i="20"/>
  <c r="K104" i="20"/>
  <c r="J104" i="20"/>
  <c r="I104" i="20"/>
  <c r="Q103" i="20"/>
  <c r="P103" i="20"/>
  <c r="O103" i="20"/>
  <c r="K103" i="20"/>
  <c r="J103" i="20"/>
  <c r="I103" i="20"/>
  <c r="Q102" i="20"/>
  <c r="P102" i="20"/>
  <c r="O102" i="20"/>
  <c r="K102" i="20"/>
  <c r="J102" i="20"/>
  <c r="I102" i="20"/>
  <c r="Q101" i="20"/>
  <c r="P101" i="20"/>
  <c r="O101" i="20"/>
  <c r="K101" i="20"/>
  <c r="J101" i="20"/>
  <c r="I101" i="20"/>
  <c r="Q100" i="20"/>
  <c r="P100" i="20"/>
  <c r="O100" i="20"/>
  <c r="K100" i="20"/>
  <c r="J100" i="20"/>
  <c r="I100" i="20"/>
  <c r="Q99" i="20"/>
  <c r="P99" i="20"/>
  <c r="O99" i="20"/>
  <c r="K99" i="20"/>
  <c r="J99" i="20"/>
  <c r="I99" i="20"/>
  <c r="Q98" i="20"/>
  <c r="P98" i="20"/>
  <c r="O98" i="20"/>
  <c r="K98" i="20"/>
  <c r="J98" i="20"/>
  <c r="I98" i="20"/>
  <c r="Q97" i="20"/>
  <c r="P97" i="20"/>
  <c r="O97" i="20"/>
  <c r="K97" i="20"/>
  <c r="J97" i="20"/>
  <c r="I97" i="20"/>
  <c r="Q96" i="20"/>
  <c r="P96" i="20"/>
  <c r="O96" i="20"/>
  <c r="K96" i="20"/>
  <c r="J96" i="20"/>
  <c r="I96" i="20"/>
  <c r="Q95" i="20"/>
  <c r="P95" i="20"/>
  <c r="O95" i="20"/>
  <c r="K95" i="20"/>
  <c r="J95" i="20"/>
  <c r="I95" i="20"/>
  <c r="Q94" i="20"/>
  <c r="P94" i="20"/>
  <c r="O94" i="20"/>
  <c r="K94" i="20"/>
  <c r="J94" i="20"/>
  <c r="I94" i="20"/>
  <c r="Q93" i="20"/>
  <c r="P93" i="20"/>
  <c r="O93" i="20"/>
  <c r="K93" i="20"/>
  <c r="J93" i="20"/>
  <c r="I93" i="20"/>
  <c r="Q92" i="20"/>
  <c r="P92" i="20"/>
  <c r="O92" i="20"/>
  <c r="K92" i="20"/>
  <c r="J92" i="20"/>
  <c r="I92" i="20"/>
  <c r="Q91" i="20"/>
  <c r="P91" i="20"/>
  <c r="O91" i="20"/>
  <c r="K91" i="20"/>
  <c r="J91" i="20"/>
  <c r="I91" i="20"/>
  <c r="Q90" i="20"/>
  <c r="P90" i="20"/>
  <c r="O90" i="20"/>
  <c r="K90" i="20"/>
  <c r="J90" i="20"/>
  <c r="I90" i="20"/>
  <c r="Q89" i="20"/>
  <c r="P89" i="20"/>
  <c r="O89" i="20"/>
  <c r="K89" i="20"/>
  <c r="J89" i="20"/>
  <c r="I89" i="20"/>
  <c r="Q88" i="20"/>
  <c r="P88" i="20"/>
  <c r="O88" i="20"/>
  <c r="K88" i="20"/>
  <c r="J88" i="20"/>
  <c r="I88" i="20"/>
  <c r="Q87" i="20"/>
  <c r="P87" i="20"/>
  <c r="O87" i="20"/>
  <c r="K87" i="20"/>
  <c r="J87" i="20"/>
  <c r="I87" i="20"/>
  <c r="Q86" i="20"/>
  <c r="P86" i="20"/>
  <c r="O86" i="20"/>
  <c r="K86" i="20"/>
  <c r="J86" i="20"/>
  <c r="I86" i="20"/>
  <c r="Q85" i="20"/>
  <c r="P85" i="20"/>
  <c r="O85" i="20"/>
  <c r="K85" i="20"/>
  <c r="J85" i="20"/>
  <c r="I85" i="20"/>
  <c r="Q84" i="20"/>
  <c r="P84" i="20"/>
  <c r="O84" i="20"/>
  <c r="K84" i="20"/>
  <c r="J84" i="20"/>
  <c r="I84" i="20"/>
  <c r="Q83" i="20"/>
  <c r="P83" i="20"/>
  <c r="O83" i="20"/>
  <c r="K83" i="20"/>
  <c r="J83" i="20"/>
  <c r="I83" i="20"/>
  <c r="Q82" i="20"/>
  <c r="P82" i="20"/>
  <c r="O82" i="20"/>
  <c r="K82" i="20"/>
  <c r="J82" i="20"/>
  <c r="I82" i="20"/>
  <c r="Q81" i="20"/>
  <c r="P81" i="20"/>
  <c r="O81" i="20"/>
  <c r="K81" i="20"/>
  <c r="J81" i="20"/>
  <c r="I81" i="20"/>
  <c r="Q80" i="20"/>
  <c r="P80" i="20"/>
  <c r="O80" i="20"/>
  <c r="K80" i="20"/>
  <c r="J80" i="20"/>
  <c r="I80" i="20"/>
  <c r="Q79" i="20"/>
  <c r="P79" i="20"/>
  <c r="O79" i="20"/>
  <c r="K79" i="20"/>
  <c r="J79" i="20"/>
  <c r="I79" i="20"/>
  <c r="Q78" i="20"/>
  <c r="P78" i="20"/>
  <c r="O78" i="20"/>
  <c r="K78" i="20"/>
  <c r="J78" i="20"/>
  <c r="I78" i="20"/>
  <c r="Q77" i="20"/>
  <c r="P77" i="20"/>
  <c r="O77" i="20"/>
  <c r="K77" i="20"/>
  <c r="J77" i="20"/>
  <c r="I77" i="20"/>
  <c r="Q76" i="20"/>
  <c r="P76" i="20"/>
  <c r="O76" i="20"/>
  <c r="K76" i="20"/>
  <c r="J76" i="20"/>
  <c r="I76" i="20"/>
  <c r="Q75" i="20"/>
  <c r="P75" i="20"/>
  <c r="O75" i="20"/>
  <c r="K75" i="20"/>
  <c r="J75" i="20"/>
  <c r="I75" i="20"/>
  <c r="Q74" i="20"/>
  <c r="P74" i="20"/>
  <c r="O74" i="20"/>
  <c r="K74" i="20"/>
  <c r="J74" i="20"/>
  <c r="I74" i="20"/>
  <c r="Q73" i="20"/>
  <c r="P73" i="20"/>
  <c r="O73" i="20"/>
  <c r="K73" i="20"/>
  <c r="J73" i="20"/>
  <c r="I73" i="20"/>
  <c r="Q72" i="20"/>
  <c r="P72" i="20"/>
  <c r="O72" i="20"/>
  <c r="K72" i="20"/>
  <c r="J72" i="20"/>
  <c r="I72" i="20"/>
  <c r="Q71" i="20"/>
  <c r="P71" i="20"/>
  <c r="O71" i="20"/>
  <c r="K71" i="20"/>
  <c r="J71" i="20"/>
  <c r="I71" i="20"/>
  <c r="Q70" i="20"/>
  <c r="P70" i="20"/>
  <c r="O70" i="20"/>
  <c r="K70" i="20"/>
  <c r="J70" i="20"/>
  <c r="I70" i="20"/>
  <c r="Q69" i="20"/>
  <c r="P69" i="20"/>
  <c r="O69" i="20"/>
  <c r="K69" i="20"/>
  <c r="J69" i="20"/>
  <c r="I69" i="20"/>
  <c r="Q68" i="20"/>
  <c r="P68" i="20"/>
  <c r="O68" i="20"/>
  <c r="K68" i="20"/>
  <c r="J68" i="20"/>
  <c r="I68" i="20"/>
  <c r="Q67" i="20"/>
  <c r="P67" i="20"/>
  <c r="O67" i="20"/>
  <c r="K67" i="20"/>
  <c r="J67" i="20"/>
  <c r="I67" i="20"/>
  <c r="Q66" i="20"/>
  <c r="P66" i="20"/>
  <c r="O66" i="20"/>
  <c r="K66" i="20"/>
  <c r="J66" i="20"/>
  <c r="I66" i="20"/>
  <c r="Q65" i="20"/>
  <c r="P65" i="20"/>
  <c r="O65" i="20"/>
  <c r="K65" i="20"/>
  <c r="J65" i="20"/>
  <c r="I65" i="20"/>
  <c r="Q64" i="20"/>
  <c r="P64" i="20"/>
  <c r="O64" i="20"/>
  <c r="K64" i="20"/>
  <c r="J64" i="20"/>
  <c r="I64" i="20"/>
  <c r="Q63" i="20"/>
  <c r="P63" i="20"/>
  <c r="O63" i="20"/>
  <c r="K63" i="20"/>
  <c r="J63" i="20"/>
  <c r="I63" i="20"/>
  <c r="Q62" i="20"/>
  <c r="P62" i="20"/>
  <c r="O62" i="20"/>
  <c r="K62" i="20"/>
  <c r="J62" i="20"/>
  <c r="I62" i="20"/>
  <c r="Q61" i="20"/>
  <c r="P61" i="20"/>
  <c r="O61" i="20"/>
  <c r="K61" i="20"/>
  <c r="J61" i="20"/>
  <c r="I61" i="20"/>
  <c r="Q60" i="20"/>
  <c r="P60" i="20"/>
  <c r="O60" i="20"/>
  <c r="K60" i="20"/>
  <c r="J60" i="20"/>
  <c r="I60" i="20"/>
  <c r="Q59" i="20"/>
  <c r="P59" i="20"/>
  <c r="O59" i="20"/>
  <c r="K59" i="20"/>
  <c r="J59" i="20"/>
  <c r="I59" i="20"/>
  <c r="Q58" i="20"/>
  <c r="P58" i="20"/>
  <c r="O58" i="20"/>
  <c r="K58" i="20"/>
  <c r="J58" i="20"/>
  <c r="I58" i="20"/>
  <c r="Q57" i="20"/>
  <c r="P57" i="20"/>
  <c r="O57" i="20"/>
  <c r="K57" i="20"/>
  <c r="J57" i="20"/>
  <c r="I57" i="20"/>
  <c r="Q56" i="20"/>
  <c r="P56" i="20"/>
  <c r="O56" i="20"/>
  <c r="K56" i="20"/>
  <c r="J56" i="20"/>
  <c r="I56" i="20"/>
  <c r="Q55" i="20"/>
  <c r="P55" i="20"/>
  <c r="O55" i="20"/>
  <c r="K55" i="20"/>
  <c r="J55" i="20"/>
  <c r="I55" i="20"/>
  <c r="Q54" i="20"/>
  <c r="P54" i="20"/>
  <c r="O54" i="20"/>
  <c r="K54" i="20"/>
  <c r="J54" i="20"/>
  <c r="I54" i="20"/>
  <c r="Q53" i="20"/>
  <c r="P53" i="20"/>
  <c r="O53" i="20"/>
  <c r="K53" i="20"/>
  <c r="J53" i="20"/>
  <c r="I53" i="20"/>
  <c r="Q52" i="20"/>
  <c r="P52" i="20"/>
  <c r="O52" i="20"/>
  <c r="K52" i="20"/>
  <c r="J52" i="20"/>
  <c r="I52" i="20"/>
  <c r="Q51" i="20"/>
  <c r="P51" i="20"/>
  <c r="O51" i="20"/>
  <c r="K51" i="20"/>
  <c r="J51" i="20"/>
  <c r="I51" i="20"/>
  <c r="Q50" i="20"/>
  <c r="P50" i="20"/>
  <c r="O50" i="20"/>
  <c r="K50" i="20"/>
  <c r="J50" i="20"/>
  <c r="I50" i="20"/>
  <c r="Q49" i="20"/>
  <c r="P49" i="20"/>
  <c r="O49" i="20"/>
  <c r="K49" i="20"/>
  <c r="J49" i="20"/>
  <c r="I49" i="20"/>
  <c r="Q48" i="20"/>
  <c r="P48" i="20"/>
  <c r="O48" i="20"/>
  <c r="K48" i="20"/>
  <c r="J48" i="20"/>
  <c r="I48" i="20"/>
  <c r="Q47" i="20"/>
  <c r="P47" i="20"/>
  <c r="O47" i="20"/>
  <c r="K47" i="20"/>
  <c r="J47" i="20"/>
  <c r="I47" i="20"/>
  <c r="Q46" i="20"/>
  <c r="P46" i="20"/>
  <c r="O46" i="20"/>
  <c r="K46" i="20"/>
  <c r="J46" i="20"/>
  <c r="I46" i="20"/>
  <c r="Q45" i="20"/>
  <c r="P45" i="20"/>
  <c r="O45" i="20"/>
  <c r="K45" i="20"/>
  <c r="J45" i="20"/>
  <c r="I45" i="20"/>
  <c r="Q44" i="20"/>
  <c r="P44" i="20"/>
  <c r="O44" i="20"/>
  <c r="K44" i="20"/>
  <c r="J44" i="20"/>
  <c r="I44" i="20"/>
  <c r="Q43" i="20"/>
  <c r="P43" i="20"/>
  <c r="O43" i="20"/>
  <c r="K43" i="20"/>
  <c r="J43" i="20"/>
  <c r="I43" i="20"/>
  <c r="Q42" i="20"/>
  <c r="P42" i="20"/>
  <c r="O42" i="20"/>
  <c r="K42" i="20"/>
  <c r="J42" i="20"/>
  <c r="I42" i="20"/>
  <c r="Q41" i="20"/>
  <c r="P41" i="20"/>
  <c r="O41" i="20"/>
  <c r="K41" i="20"/>
  <c r="J41" i="20"/>
  <c r="I41" i="20"/>
  <c r="Q40" i="20"/>
  <c r="P40" i="20"/>
  <c r="O40" i="20"/>
  <c r="K40" i="20"/>
  <c r="J40" i="20"/>
  <c r="I40" i="20"/>
  <c r="Q39" i="20"/>
  <c r="P39" i="20"/>
  <c r="O39" i="20"/>
  <c r="K39" i="20"/>
  <c r="J39" i="20"/>
  <c r="I39" i="20"/>
  <c r="Q38" i="20"/>
  <c r="P38" i="20"/>
  <c r="O38" i="20"/>
  <c r="K38" i="20"/>
  <c r="J38" i="20"/>
  <c r="I38" i="20"/>
  <c r="Q37" i="20"/>
  <c r="P37" i="20"/>
  <c r="O37" i="20"/>
  <c r="K37" i="20"/>
  <c r="J37" i="20"/>
  <c r="I37" i="20"/>
  <c r="Q36" i="20"/>
  <c r="P36" i="20"/>
  <c r="O36" i="20"/>
  <c r="K36" i="20"/>
  <c r="J36" i="20"/>
  <c r="I36" i="20"/>
  <c r="Q35" i="20"/>
  <c r="P35" i="20"/>
  <c r="O35" i="20"/>
  <c r="K35" i="20"/>
  <c r="J35" i="20"/>
  <c r="I35" i="20"/>
  <c r="Q34" i="20"/>
  <c r="P34" i="20"/>
  <c r="O34" i="20"/>
  <c r="K34" i="20"/>
  <c r="J34" i="20"/>
  <c r="I34" i="20"/>
  <c r="Q33" i="20"/>
  <c r="P33" i="20"/>
  <c r="O33" i="20"/>
  <c r="K33" i="20"/>
  <c r="J33" i="20"/>
  <c r="I33" i="20"/>
  <c r="Q32" i="20"/>
  <c r="P32" i="20"/>
  <c r="O32" i="20"/>
  <c r="K32" i="20"/>
  <c r="J32" i="20"/>
  <c r="I32" i="20"/>
  <c r="Q31" i="20"/>
  <c r="P31" i="20"/>
  <c r="O31" i="20"/>
  <c r="K31" i="20"/>
  <c r="J31" i="20"/>
  <c r="I31" i="20"/>
  <c r="Q30" i="20"/>
  <c r="P30" i="20"/>
  <c r="O30" i="20"/>
  <c r="K30" i="20"/>
  <c r="J30" i="20"/>
  <c r="I30" i="20"/>
  <c r="Q29" i="20"/>
  <c r="P29" i="20"/>
  <c r="O29" i="20"/>
  <c r="K29" i="20"/>
  <c r="J29" i="20"/>
  <c r="I29" i="20"/>
  <c r="Q28" i="20"/>
  <c r="P28" i="20"/>
  <c r="O28" i="20"/>
  <c r="K28" i="20"/>
  <c r="J28" i="20"/>
  <c r="I28" i="20"/>
  <c r="Q27" i="20"/>
  <c r="P27" i="20"/>
  <c r="O27" i="20"/>
  <c r="K27" i="20"/>
  <c r="J27" i="20"/>
  <c r="I27" i="20"/>
  <c r="Q26" i="20"/>
  <c r="P26" i="20"/>
  <c r="O26" i="20"/>
  <c r="K26" i="20"/>
  <c r="J26" i="20"/>
  <c r="I26" i="20"/>
  <c r="Q25" i="20"/>
  <c r="P25" i="20"/>
  <c r="O25" i="20"/>
  <c r="K25" i="20"/>
  <c r="J25" i="20"/>
  <c r="I25" i="20"/>
  <c r="Q24" i="20"/>
  <c r="P24" i="20"/>
  <c r="O24" i="20"/>
  <c r="K24" i="20"/>
  <c r="J24" i="20"/>
  <c r="I24" i="20"/>
  <c r="Q23" i="20"/>
  <c r="P23" i="20"/>
  <c r="O23" i="20"/>
  <c r="K23" i="20"/>
  <c r="J23" i="20"/>
  <c r="I23" i="20"/>
  <c r="Q22" i="20"/>
  <c r="P22" i="20"/>
  <c r="O22" i="20"/>
  <c r="K22" i="20"/>
  <c r="J22" i="20"/>
  <c r="I22" i="20"/>
  <c r="Q21" i="20"/>
  <c r="P21" i="20"/>
  <c r="O21" i="20"/>
  <c r="K21" i="20"/>
  <c r="J21" i="20"/>
  <c r="I21" i="20"/>
  <c r="Q20" i="20"/>
  <c r="P20" i="20"/>
  <c r="O20" i="20"/>
  <c r="K20" i="20"/>
  <c r="J20" i="20"/>
  <c r="I20" i="20"/>
  <c r="Q19" i="20"/>
  <c r="P19" i="20"/>
  <c r="O19" i="20"/>
  <c r="K19" i="20"/>
  <c r="J19" i="20"/>
  <c r="I19" i="20"/>
  <c r="Q18" i="20"/>
  <c r="P18" i="20"/>
  <c r="O18" i="20"/>
  <c r="K18" i="20"/>
  <c r="J18" i="20"/>
  <c r="I18" i="20"/>
  <c r="Q17" i="20"/>
  <c r="P17" i="20"/>
  <c r="O17" i="20"/>
  <c r="K17" i="20"/>
  <c r="J17" i="20"/>
  <c r="I17" i="20"/>
  <c r="Q16" i="20"/>
  <c r="P16" i="20"/>
  <c r="O16" i="20"/>
  <c r="K16" i="20"/>
  <c r="J16" i="20"/>
  <c r="I16" i="20"/>
  <c r="Q15" i="20"/>
  <c r="P15" i="20"/>
  <c r="O15" i="20"/>
  <c r="K15" i="20"/>
  <c r="J15" i="20"/>
  <c r="I15" i="20"/>
  <c r="Q14" i="20"/>
  <c r="P14" i="20"/>
  <c r="O14" i="20"/>
  <c r="K14" i="20"/>
  <c r="J14" i="20"/>
  <c r="I14" i="20"/>
  <c r="Q13" i="20"/>
  <c r="P13" i="20"/>
  <c r="O13" i="20"/>
  <c r="K13" i="20"/>
  <c r="J13" i="20"/>
  <c r="I13" i="20"/>
  <c r="Q12" i="20"/>
  <c r="P12" i="20"/>
  <c r="O12" i="20"/>
  <c r="K12" i="20"/>
  <c r="J12" i="20"/>
  <c r="I12" i="20"/>
  <c r="Q11" i="20"/>
  <c r="P11" i="20"/>
  <c r="O11" i="20"/>
  <c r="K11" i="20"/>
  <c r="J11" i="20"/>
  <c r="I11" i="20"/>
  <c r="Q10" i="20"/>
  <c r="P10" i="20"/>
  <c r="O10" i="20"/>
  <c r="K10" i="20"/>
  <c r="J10" i="20"/>
  <c r="I10" i="20"/>
  <c r="Q9" i="20"/>
  <c r="P9" i="20"/>
  <c r="O9" i="20"/>
  <c r="K9" i="20"/>
  <c r="J9" i="20"/>
  <c r="I9" i="20"/>
  <c r="Q8" i="20"/>
  <c r="P8" i="20"/>
  <c r="O8" i="20"/>
  <c r="K8" i="20"/>
  <c r="J8" i="20"/>
  <c r="I8" i="20"/>
  <c r="Q7" i="20"/>
  <c r="P7" i="20"/>
  <c r="O7" i="20"/>
  <c r="K7" i="20"/>
  <c r="J7" i="20"/>
  <c r="I7" i="20"/>
  <c r="Q471" i="20" l="1"/>
  <c r="O472" i="20"/>
  <c r="I472" i="20"/>
  <c r="O474" i="20"/>
  <c r="I474" i="20"/>
  <c r="K476" i="20"/>
  <c r="Q476" i="20"/>
  <c r="K478" i="20"/>
  <c r="Q478" i="20"/>
  <c r="K480" i="20"/>
  <c r="Q480" i="20"/>
  <c r="K482" i="20"/>
  <c r="Q482" i="20"/>
  <c r="K484" i="20"/>
  <c r="Q484" i="20"/>
  <c r="K486" i="20"/>
  <c r="Q486" i="20"/>
  <c r="K488" i="20"/>
  <c r="Q488" i="20"/>
  <c r="K490" i="20"/>
  <c r="Q490" i="20"/>
  <c r="K492" i="20"/>
  <c r="Q492" i="20"/>
  <c r="K494" i="20"/>
  <c r="Q494" i="20"/>
  <c r="K496" i="20"/>
  <c r="Q496" i="20"/>
  <c r="K498" i="20"/>
  <c r="Q498" i="20"/>
  <c r="K500" i="20"/>
  <c r="Q500" i="20"/>
  <c r="K502" i="20"/>
  <c r="Q502" i="20"/>
  <c r="K504" i="20"/>
  <c r="Q504" i="20"/>
  <c r="K506" i="20"/>
  <c r="Q506" i="20"/>
  <c r="K508" i="20"/>
  <c r="Q508" i="20"/>
  <c r="K510" i="20"/>
  <c r="Q510" i="20"/>
  <c r="K512" i="20"/>
  <c r="Q512" i="20"/>
  <c r="K514" i="20"/>
  <c r="Q514" i="20"/>
  <c r="K516" i="20"/>
  <c r="Q516" i="20"/>
  <c r="K518" i="20"/>
  <c r="Q518" i="20"/>
  <c r="K520" i="20"/>
  <c r="Q520" i="20"/>
  <c r="K522" i="20"/>
  <c r="Q522" i="20"/>
  <c r="K524" i="20"/>
  <c r="Q524" i="20"/>
  <c r="K526" i="20"/>
  <c r="Q526" i="20"/>
  <c r="K528" i="20"/>
  <c r="Q528" i="20"/>
  <c r="K530" i="20"/>
  <c r="Q530" i="20"/>
  <c r="K532" i="20"/>
  <c r="Q532" i="20"/>
  <c r="K534" i="20"/>
  <c r="Q534" i="20"/>
  <c r="K536" i="20"/>
  <c r="Q536" i="20"/>
  <c r="K538" i="20"/>
  <c r="Q538" i="20"/>
  <c r="K540" i="20"/>
  <c r="Q540" i="20"/>
  <c r="K542" i="20"/>
  <c r="Q542" i="20"/>
  <c r="K544" i="20"/>
  <c r="Q544" i="20"/>
  <c r="K546" i="20"/>
  <c r="Q546" i="20"/>
  <c r="K548" i="20"/>
  <c r="Q548" i="20"/>
  <c r="K550" i="20"/>
  <c r="Q550" i="20"/>
  <c r="K552" i="20"/>
  <c r="Q552" i="20"/>
  <c r="K554" i="20"/>
  <c r="Q554" i="20"/>
  <c r="K473" i="20"/>
  <c r="Q473" i="20"/>
  <c r="K475" i="20"/>
  <c r="Q475" i="20"/>
  <c r="O477" i="20"/>
  <c r="I477" i="20"/>
  <c r="O479" i="20"/>
  <c r="I479" i="20"/>
  <c r="O481" i="20"/>
  <c r="I481" i="20"/>
  <c r="O483" i="20"/>
  <c r="I483" i="20"/>
  <c r="O485" i="20"/>
  <c r="I485" i="20"/>
  <c r="O487" i="20"/>
  <c r="I487" i="20"/>
  <c r="O489" i="20"/>
  <c r="I489" i="20"/>
  <c r="O491" i="20"/>
  <c r="I491" i="20"/>
  <c r="O493" i="20"/>
  <c r="I493" i="20"/>
  <c r="O495" i="20"/>
  <c r="I495" i="20"/>
  <c r="O497" i="20"/>
  <c r="I497" i="20"/>
  <c r="O499" i="20"/>
  <c r="I499" i="20"/>
  <c r="O501" i="20"/>
  <c r="I501" i="20"/>
  <c r="O503" i="20"/>
  <c r="I503" i="20"/>
  <c r="O505" i="20"/>
  <c r="I505" i="20"/>
  <c r="O507" i="20"/>
  <c r="I507" i="20"/>
  <c r="O509" i="20"/>
  <c r="I509" i="20"/>
  <c r="O511" i="20"/>
  <c r="I511" i="20"/>
  <c r="O513" i="20"/>
  <c r="I513" i="20"/>
  <c r="O515" i="20"/>
  <c r="I515" i="20"/>
  <c r="O517" i="20"/>
  <c r="I517" i="20"/>
  <c r="O519" i="20"/>
  <c r="I519" i="20"/>
  <c r="O521" i="20"/>
  <c r="I521" i="20"/>
  <c r="O523" i="20"/>
  <c r="I523" i="20"/>
  <c r="O525" i="20"/>
  <c r="I525" i="20"/>
  <c r="O527" i="20"/>
  <c r="I527" i="20"/>
  <c r="O529" i="20"/>
  <c r="I529" i="20"/>
  <c r="O531" i="20"/>
  <c r="I531" i="20"/>
  <c r="O533" i="20"/>
  <c r="I533" i="20"/>
  <c r="O535" i="20"/>
  <c r="I535" i="20"/>
  <c r="O537" i="20"/>
  <c r="I537" i="20"/>
  <c r="O539" i="20"/>
  <c r="I539" i="20"/>
  <c r="O541" i="20"/>
  <c r="I541" i="20"/>
  <c r="O543" i="20"/>
  <c r="I543" i="20"/>
  <c r="O545" i="20"/>
  <c r="I545" i="20"/>
  <c r="O547" i="20"/>
  <c r="I547" i="20"/>
  <c r="O549" i="20"/>
  <c r="I549" i="20"/>
  <c r="O551" i="20"/>
  <c r="I551" i="20"/>
  <c r="O553" i="20"/>
  <c r="I553" i="20"/>
  <c r="O555" i="20"/>
  <c r="I555" i="20"/>
  <c r="Q556" i="20"/>
  <c r="K408" i="20"/>
  <c r="K410" i="20"/>
  <c r="J411" i="20"/>
  <c r="K412" i="20"/>
  <c r="J413" i="20"/>
  <c r="K416" i="20"/>
  <c r="J417" i="20"/>
  <c r="K420" i="20"/>
  <c r="K424" i="20"/>
  <c r="J425" i="20"/>
  <c r="K428" i="20"/>
  <c r="J429" i="20"/>
  <c r="K432" i="20"/>
  <c r="K434" i="20"/>
  <c r="K436" i="20"/>
  <c r="K438" i="20"/>
  <c r="K440" i="20"/>
  <c r="J441" i="20"/>
  <c r="K444" i="20"/>
  <c r="K450" i="20"/>
  <c r="J457" i="20"/>
  <c r="K464" i="20"/>
  <c r="K466" i="20"/>
  <c r="K470" i="20"/>
  <c r="J157" i="20"/>
  <c r="J407" i="20"/>
  <c r="J409" i="20"/>
  <c r="K414" i="20"/>
  <c r="J415" i="20"/>
  <c r="K418" i="20"/>
  <c r="J419" i="20"/>
  <c r="J421" i="20"/>
  <c r="K422" i="20"/>
  <c r="J423" i="20"/>
  <c r="K426" i="20"/>
  <c r="J427" i="20"/>
  <c r="K430" i="20"/>
  <c r="J431" i="20"/>
  <c r="J433" i="20"/>
  <c r="J435" i="20"/>
  <c r="J437" i="20"/>
  <c r="J439" i="20"/>
  <c r="K442" i="20"/>
  <c r="J443" i="20"/>
  <c r="J445" i="20"/>
  <c r="K446" i="20"/>
  <c r="J447" i="20"/>
  <c r="K448" i="20"/>
  <c r="J449" i="20"/>
  <c r="J451" i="20"/>
  <c r="K452" i="20"/>
  <c r="J453" i="20"/>
  <c r="K454" i="20"/>
  <c r="J455" i="20"/>
  <c r="K456" i="20"/>
  <c r="K458" i="20"/>
  <c r="J459" i="20"/>
  <c r="K460" i="20"/>
  <c r="J461" i="20"/>
  <c r="K462" i="20"/>
  <c r="J463" i="20"/>
  <c r="J465" i="20"/>
  <c r="J467" i="20"/>
  <c r="K468" i="20"/>
  <c r="J469" i="20"/>
  <c r="P471" i="20"/>
  <c r="J471" i="20"/>
  <c r="P159" i="20"/>
  <c r="J357" i="20"/>
  <c r="P358" i="20"/>
  <c r="Q407" i="20"/>
  <c r="I408" i="20"/>
  <c r="Q409" i="20"/>
  <c r="I410" i="20"/>
  <c r="Q411" i="20"/>
  <c r="I412" i="20"/>
  <c r="Q413" i="20"/>
  <c r="I414" i="20"/>
  <c r="Q415" i="20"/>
  <c r="I416" i="20"/>
  <c r="Q417" i="20"/>
  <c r="I418" i="20"/>
  <c r="Q419" i="20"/>
  <c r="I420" i="20"/>
  <c r="Q421" i="20"/>
  <c r="I422" i="20"/>
  <c r="Q423" i="20"/>
  <c r="I424" i="20"/>
  <c r="Q425" i="20"/>
  <c r="I426" i="20"/>
  <c r="Q427" i="20"/>
  <c r="I428" i="20"/>
  <c r="Q429" i="20"/>
  <c r="I430" i="20"/>
  <c r="Q431" i="20"/>
  <c r="I432" i="20"/>
  <c r="Q433" i="20"/>
  <c r="I434" i="20"/>
  <c r="Q435" i="20"/>
  <c r="I436" i="20"/>
  <c r="Q437" i="20"/>
  <c r="I438" i="20"/>
  <c r="Q439" i="20"/>
  <c r="I440" i="20"/>
  <c r="Q441" i="20"/>
  <c r="I442" i="20"/>
  <c r="Q443" i="20"/>
  <c r="I444" i="20"/>
  <c r="Q445" i="20"/>
  <c r="I446" i="20"/>
  <c r="Q447" i="20"/>
  <c r="I448" i="20"/>
  <c r="Q449" i="20"/>
  <c r="I450" i="20"/>
  <c r="Q451" i="20"/>
  <c r="I452" i="20"/>
  <c r="Q453" i="20"/>
  <c r="I454" i="20"/>
  <c r="Q455" i="20"/>
  <c r="I456" i="20"/>
  <c r="Q457" i="20"/>
  <c r="I458" i="20"/>
  <c r="Q459" i="20"/>
  <c r="I460" i="20"/>
  <c r="Q461" i="20"/>
  <c r="I462" i="20"/>
  <c r="Q463" i="20"/>
  <c r="I464" i="20"/>
  <c r="Q465" i="20"/>
  <c r="I466" i="20"/>
  <c r="Q467" i="20"/>
  <c r="I468" i="20"/>
  <c r="Q469" i="20"/>
  <c r="I470" i="20"/>
  <c r="K472" i="20"/>
  <c r="J473" i="20"/>
  <c r="K474" i="20"/>
  <c r="J475" i="20"/>
  <c r="K477" i="20"/>
  <c r="J478" i="20"/>
  <c r="K479" i="20"/>
  <c r="J480" i="20"/>
  <c r="K481" i="20"/>
  <c r="J482" i="20"/>
  <c r="K483" i="20"/>
  <c r="J484" i="20"/>
  <c r="K485" i="20"/>
  <c r="J486" i="20"/>
  <c r="K487" i="20"/>
  <c r="J488" i="20"/>
  <c r="K489" i="20"/>
  <c r="J490" i="20"/>
  <c r="K491" i="20"/>
  <c r="J492" i="20"/>
  <c r="K493" i="20"/>
  <c r="J494" i="20"/>
  <c r="K495" i="20"/>
  <c r="J496" i="20"/>
  <c r="K497" i="20"/>
  <c r="J498" i="20"/>
  <c r="K499" i="20"/>
  <c r="J500" i="20"/>
  <c r="K501" i="20"/>
  <c r="J502" i="20"/>
  <c r="K503" i="20"/>
  <c r="J504" i="20"/>
  <c r="K505" i="20"/>
  <c r="J506" i="20"/>
  <c r="K507" i="20"/>
  <c r="J508" i="20"/>
  <c r="K509" i="20"/>
  <c r="J510" i="20"/>
  <c r="K511" i="20"/>
  <c r="J512" i="20"/>
  <c r="K513" i="20"/>
  <c r="J514" i="20"/>
  <c r="K515" i="20"/>
  <c r="J516" i="20"/>
  <c r="K517" i="20"/>
  <c r="J518" i="20"/>
  <c r="K519" i="20"/>
  <c r="J520" i="20"/>
  <c r="K521" i="20"/>
  <c r="J522" i="20"/>
  <c r="K523" i="20"/>
  <c r="J524" i="20"/>
  <c r="K525" i="20"/>
  <c r="J526" i="20"/>
  <c r="K527" i="20"/>
  <c r="J528" i="20"/>
  <c r="K529" i="20"/>
  <c r="J530" i="20"/>
  <c r="K531" i="20"/>
  <c r="J532" i="20"/>
  <c r="K533" i="20"/>
  <c r="J534" i="20"/>
  <c r="K535" i="20"/>
  <c r="J536" i="20"/>
  <c r="K537" i="20"/>
  <c r="J538" i="20"/>
  <c r="K539" i="20"/>
  <c r="J540" i="20"/>
  <c r="K541" i="20"/>
  <c r="J542" i="20"/>
  <c r="K543" i="20"/>
  <c r="J544" i="20"/>
  <c r="K545" i="20"/>
  <c r="J546" i="20"/>
  <c r="K547" i="20"/>
  <c r="J548" i="20"/>
  <c r="K549" i="20"/>
  <c r="J550" i="20"/>
  <c r="K551" i="20"/>
  <c r="J552" i="20"/>
  <c r="K553" i="20"/>
  <c r="J554" i="20"/>
  <c r="K555" i="20"/>
  <c r="J556" i="20"/>
  <c r="O158" i="20"/>
  <c r="I158" i="20"/>
  <c r="Q158" i="20"/>
  <c r="K158" i="20"/>
  <c r="O157" i="20"/>
  <c r="Q157" i="20"/>
  <c r="P158" i="20"/>
  <c r="P408" i="20"/>
  <c r="P410" i="20"/>
  <c r="P412" i="20"/>
  <c r="P414" i="20"/>
  <c r="P416" i="20"/>
  <c r="P418" i="20"/>
  <c r="P420" i="20"/>
  <c r="P422" i="20"/>
  <c r="P424" i="20"/>
  <c r="P426" i="20"/>
  <c r="P428" i="20"/>
  <c r="P430" i="20"/>
  <c r="P432" i="20"/>
  <c r="P434" i="20"/>
  <c r="P436" i="20"/>
  <c r="P438" i="20"/>
  <c r="P440" i="20"/>
  <c r="P442" i="20"/>
  <c r="P444" i="20"/>
  <c r="P446" i="20"/>
  <c r="P448" i="20"/>
  <c r="P450" i="20"/>
  <c r="P452" i="20"/>
  <c r="P454" i="20"/>
  <c r="P456" i="20"/>
  <c r="P458" i="20"/>
  <c r="P460" i="20"/>
  <c r="P462" i="20"/>
  <c r="P464" i="20"/>
  <c r="P466" i="20"/>
  <c r="P468" i="20"/>
  <c r="P470" i="20"/>
  <c r="P472" i="20"/>
  <c r="P474" i="20"/>
  <c r="J476" i="20"/>
  <c r="P479" i="20"/>
  <c r="P483" i="20"/>
  <c r="P487" i="20"/>
  <c r="P491" i="20"/>
  <c r="P495" i="20"/>
  <c r="P499" i="20"/>
  <c r="P503" i="20"/>
  <c r="P507" i="20"/>
  <c r="P511" i="20"/>
  <c r="P515" i="20"/>
  <c r="P519" i="20"/>
  <c r="P523" i="20"/>
  <c r="P527" i="20"/>
  <c r="P531" i="20"/>
  <c r="P535" i="20"/>
  <c r="P539" i="20"/>
  <c r="P543" i="20"/>
  <c r="P547" i="20"/>
  <c r="P551" i="20"/>
  <c r="P555" i="20"/>
  <c r="I157" i="20"/>
  <c r="K157" i="20"/>
  <c r="J158" i="20"/>
  <c r="I357" i="20"/>
  <c r="K357" i="20"/>
  <c r="O357" i="20"/>
  <c r="O407" i="20"/>
  <c r="O409" i="20"/>
  <c r="O411" i="20"/>
  <c r="O413" i="20"/>
  <c r="O415" i="20"/>
  <c r="O417" i="20"/>
  <c r="O419" i="20"/>
  <c r="O421" i="20"/>
  <c r="O423" i="20"/>
  <c r="O425" i="20"/>
  <c r="O427" i="20"/>
  <c r="O429" i="20"/>
  <c r="O431" i="20"/>
  <c r="O433" i="20"/>
  <c r="O435" i="20"/>
  <c r="O437" i="20"/>
  <c r="O439" i="20"/>
  <c r="O441" i="20"/>
  <c r="O443" i="20"/>
  <c r="O445" i="20"/>
  <c r="O447" i="20"/>
  <c r="O449" i="20"/>
  <c r="O451" i="20"/>
  <c r="O453" i="20"/>
  <c r="O455" i="20"/>
  <c r="O457" i="20"/>
  <c r="O459" i="20"/>
  <c r="O461" i="20"/>
  <c r="O463" i="20"/>
  <c r="O465" i="20"/>
  <c r="O467" i="20"/>
  <c r="O469" i="20"/>
  <c r="O471" i="20"/>
  <c r="O473" i="20"/>
  <c r="O475" i="20"/>
  <c r="P477" i="20"/>
  <c r="P481" i="20"/>
  <c r="P485" i="20"/>
  <c r="P489" i="20"/>
  <c r="P493" i="20"/>
  <c r="P497" i="20"/>
  <c r="P501" i="20"/>
  <c r="P505" i="20"/>
  <c r="P509" i="20"/>
  <c r="P513" i="20"/>
  <c r="P517" i="20"/>
  <c r="P521" i="20"/>
  <c r="P525" i="20"/>
  <c r="P529" i="20"/>
  <c r="P533" i="20"/>
  <c r="P537" i="20"/>
  <c r="P541" i="20"/>
  <c r="P545" i="20"/>
  <c r="P549" i="20"/>
  <c r="P553" i="20"/>
  <c r="P557" i="20"/>
  <c r="P357" i="20"/>
  <c r="O476" i="20"/>
  <c r="O478" i="20"/>
  <c r="O480" i="20"/>
  <c r="O482" i="20"/>
  <c r="O484" i="20"/>
  <c r="O486" i="20"/>
  <c r="O488" i="20"/>
  <c r="O490" i="20"/>
  <c r="O492" i="20"/>
  <c r="O494" i="20"/>
  <c r="O496" i="20"/>
  <c r="O498" i="20"/>
  <c r="O500" i="20"/>
  <c r="O502" i="20"/>
  <c r="O504" i="20"/>
  <c r="O506" i="20"/>
  <c r="O508" i="20"/>
  <c r="O510" i="20"/>
  <c r="O512" i="20"/>
  <c r="O514" i="20"/>
  <c r="O516" i="20"/>
  <c r="O518" i="20"/>
  <c r="O520" i="20"/>
  <c r="O522" i="20"/>
  <c r="O524" i="20"/>
  <c r="O526" i="20"/>
  <c r="O528" i="20"/>
  <c r="O530" i="20"/>
  <c r="O532" i="20"/>
  <c r="O534" i="20"/>
  <c r="O536" i="20"/>
  <c r="O538" i="20"/>
  <c r="O540" i="20"/>
  <c r="O542" i="20"/>
  <c r="O544" i="20"/>
  <c r="O546" i="20"/>
  <c r="O548" i="20"/>
  <c r="O550" i="20"/>
  <c r="O552" i="20"/>
  <c r="O554" i="20"/>
  <c r="O556" i="20"/>
  <c r="J358" i="20" l="1"/>
  <c r="J160" i="20"/>
  <c r="J159" i="20"/>
  <c r="P359" i="20"/>
  <c r="J359" i="20"/>
  <c r="Q358" i="20"/>
  <c r="K358" i="20"/>
  <c r="O557" i="20"/>
  <c r="I557" i="20"/>
  <c r="K159" i="20"/>
  <c r="Q159" i="20"/>
  <c r="P558" i="20"/>
  <c r="J558" i="20"/>
  <c r="Q557" i="20"/>
  <c r="K557" i="20"/>
  <c r="O358" i="20"/>
  <c r="I358" i="20"/>
  <c r="P160" i="20"/>
  <c r="I159" i="20"/>
  <c r="O159" i="20"/>
  <c r="P161" i="20" l="1"/>
  <c r="J161" i="20"/>
  <c r="I359" i="20"/>
  <c r="O359" i="20"/>
  <c r="I558" i="20"/>
  <c r="O558" i="20"/>
  <c r="K359" i="20"/>
  <c r="Q359" i="20"/>
  <c r="J360" i="20"/>
  <c r="P360" i="20"/>
  <c r="O160" i="20"/>
  <c r="I160" i="20"/>
  <c r="Q160" i="20"/>
  <c r="K160" i="20"/>
  <c r="K558" i="20"/>
  <c r="Q558" i="20"/>
  <c r="J559" i="20"/>
  <c r="P559" i="20"/>
  <c r="P560" i="20" l="1"/>
  <c r="J560" i="20"/>
  <c r="Q559" i="20"/>
  <c r="K559" i="20"/>
  <c r="O360" i="20"/>
  <c r="I360" i="20"/>
  <c r="K161" i="20"/>
  <c r="Q161" i="20"/>
  <c r="I161" i="20"/>
  <c r="O161" i="20"/>
  <c r="P361" i="20"/>
  <c r="J361" i="20"/>
  <c r="Q360" i="20"/>
  <c r="K360" i="20"/>
  <c r="O559" i="20"/>
  <c r="I559" i="20"/>
  <c r="J162" i="20"/>
  <c r="P162" i="20"/>
  <c r="P163" i="20" l="1"/>
  <c r="J163" i="20"/>
  <c r="K560" i="20"/>
  <c r="Q560" i="20"/>
  <c r="J362" i="20"/>
  <c r="P362" i="20"/>
  <c r="Q162" i="20"/>
  <c r="K162" i="20"/>
  <c r="I361" i="20"/>
  <c r="O361" i="20"/>
  <c r="K361" i="20"/>
  <c r="Q361" i="20"/>
  <c r="J561" i="20"/>
  <c r="P561" i="20"/>
  <c r="O162" i="20"/>
  <c r="I162" i="20"/>
  <c r="I560" i="20"/>
  <c r="O560" i="20"/>
  <c r="Q561" i="20" l="1"/>
  <c r="K561" i="20"/>
  <c r="O362" i="20"/>
  <c r="I362" i="20"/>
  <c r="P562" i="20"/>
  <c r="J562" i="20"/>
  <c r="J164" i="20"/>
  <c r="P164" i="20"/>
  <c r="I163" i="20"/>
  <c r="O163" i="20"/>
  <c r="Q362" i="20"/>
  <c r="K362" i="20"/>
  <c r="O561" i="20"/>
  <c r="I561" i="20"/>
  <c r="K163" i="20"/>
  <c r="Q163" i="20"/>
  <c r="P363" i="20"/>
  <c r="J363" i="20"/>
  <c r="J364" i="20" l="1"/>
  <c r="P364" i="20"/>
  <c r="Q164" i="20"/>
  <c r="K164" i="20"/>
  <c r="K562" i="20"/>
  <c r="Q562" i="20"/>
  <c r="I363" i="20"/>
  <c r="O363" i="20"/>
  <c r="J563" i="20"/>
  <c r="P563" i="20"/>
  <c r="K363" i="20"/>
  <c r="Q363" i="20"/>
  <c r="O164" i="20"/>
  <c r="I164" i="20"/>
  <c r="P165" i="20"/>
  <c r="J165" i="20"/>
  <c r="I562" i="20"/>
  <c r="O562" i="20"/>
  <c r="J166" i="20" l="1"/>
  <c r="P166" i="20"/>
  <c r="Q563" i="20"/>
  <c r="K563" i="20"/>
  <c r="O364" i="20"/>
  <c r="I364" i="20"/>
  <c r="K165" i="20"/>
  <c r="Q165" i="20"/>
  <c r="P365" i="20"/>
  <c r="J365" i="20"/>
  <c r="I165" i="20"/>
  <c r="O165" i="20"/>
  <c r="Q364" i="20"/>
  <c r="K364" i="20"/>
  <c r="O563" i="20"/>
  <c r="I563" i="20"/>
  <c r="P564" i="20"/>
  <c r="J564" i="20"/>
  <c r="K365" i="20" l="1"/>
  <c r="Q365" i="20"/>
  <c r="K564" i="20"/>
  <c r="Q564" i="20"/>
  <c r="J366" i="20"/>
  <c r="P366" i="20"/>
  <c r="J565" i="20"/>
  <c r="P565" i="20"/>
  <c r="I365" i="20"/>
  <c r="O365" i="20"/>
  <c r="O166" i="20"/>
  <c r="I166" i="20"/>
  <c r="Q166" i="20"/>
  <c r="K166" i="20"/>
  <c r="I564" i="20"/>
  <c r="O564" i="20"/>
  <c r="P167" i="20"/>
  <c r="J167" i="20"/>
  <c r="K167" i="20" l="1"/>
  <c r="Q167" i="20"/>
  <c r="O366" i="20"/>
  <c r="I366" i="20"/>
  <c r="P367" i="20"/>
  <c r="J367" i="20"/>
  <c r="Q565" i="20"/>
  <c r="K565" i="20"/>
  <c r="J168" i="20"/>
  <c r="P168" i="20"/>
  <c r="I167" i="20"/>
  <c r="O167" i="20"/>
  <c r="O565" i="20"/>
  <c r="I565" i="20"/>
  <c r="P566" i="20"/>
  <c r="J566" i="20"/>
  <c r="Q366" i="20"/>
  <c r="K366" i="20"/>
  <c r="K367" i="20" l="1"/>
  <c r="Q367" i="20"/>
  <c r="P169" i="20"/>
  <c r="J169" i="20"/>
  <c r="J368" i="20"/>
  <c r="P368" i="20"/>
  <c r="K566" i="20"/>
  <c r="Q566" i="20"/>
  <c r="O168" i="20"/>
  <c r="I168" i="20"/>
  <c r="J567" i="20"/>
  <c r="P567" i="20"/>
  <c r="I367" i="20"/>
  <c r="O367" i="20"/>
  <c r="I566" i="20"/>
  <c r="O566" i="20"/>
  <c r="Q168" i="20"/>
  <c r="K168" i="20"/>
  <c r="O567" i="20" l="1"/>
  <c r="I567" i="20"/>
  <c r="P369" i="20"/>
  <c r="J369" i="20"/>
  <c r="Q368" i="20"/>
  <c r="K368" i="20"/>
  <c r="K169" i="20"/>
  <c r="Q169" i="20"/>
  <c r="O368" i="20"/>
  <c r="I368" i="20"/>
  <c r="I169" i="20"/>
  <c r="O169" i="20"/>
  <c r="P568" i="20"/>
  <c r="J568" i="20"/>
  <c r="J170" i="20"/>
  <c r="P170" i="20"/>
  <c r="Q567" i="20"/>
  <c r="K567" i="20"/>
  <c r="P171" i="20" l="1"/>
  <c r="J171" i="20"/>
  <c r="I369" i="20"/>
  <c r="O369" i="20"/>
  <c r="Q170" i="20"/>
  <c r="K170" i="20"/>
  <c r="K369" i="20"/>
  <c r="Q369" i="20"/>
  <c r="J370" i="20"/>
  <c r="P370" i="20"/>
  <c r="O170" i="20"/>
  <c r="I170" i="20"/>
  <c r="I568" i="20"/>
  <c r="O568" i="20"/>
  <c r="K568" i="20"/>
  <c r="Q568" i="20"/>
  <c r="J569" i="20"/>
  <c r="P569" i="20"/>
  <c r="P371" i="20" l="1"/>
  <c r="J371" i="20"/>
  <c r="Q370" i="20"/>
  <c r="K370" i="20"/>
  <c r="O569" i="20"/>
  <c r="I569" i="20"/>
  <c r="I171" i="20"/>
  <c r="O171" i="20"/>
  <c r="P570" i="20"/>
  <c r="J570" i="20"/>
  <c r="Q569" i="20"/>
  <c r="K569" i="20"/>
  <c r="K171" i="20"/>
  <c r="Q171" i="20"/>
  <c r="O370" i="20"/>
  <c r="I370" i="20"/>
  <c r="J172" i="20"/>
  <c r="P172" i="20"/>
  <c r="P173" i="20" l="1"/>
  <c r="J173" i="20"/>
  <c r="I371" i="20"/>
  <c r="O371" i="20"/>
  <c r="O172" i="20"/>
  <c r="I172" i="20"/>
  <c r="K371" i="20"/>
  <c r="Q371" i="20"/>
  <c r="J372" i="20"/>
  <c r="P372" i="20"/>
  <c r="I570" i="20"/>
  <c r="O570" i="20"/>
  <c r="Q172" i="20"/>
  <c r="K172" i="20"/>
  <c r="K570" i="20"/>
  <c r="Q570" i="20"/>
  <c r="J571" i="20"/>
  <c r="P571" i="20"/>
  <c r="P373" i="20" l="1"/>
  <c r="J373" i="20"/>
  <c r="Q372" i="20"/>
  <c r="K372" i="20"/>
  <c r="I173" i="20"/>
  <c r="O173" i="20"/>
  <c r="O571" i="20"/>
  <c r="I571" i="20"/>
  <c r="J174" i="20"/>
  <c r="P174" i="20"/>
  <c r="K173" i="20"/>
  <c r="Q173" i="20"/>
  <c r="P572" i="20"/>
  <c r="J572" i="20"/>
  <c r="Q571" i="20"/>
  <c r="K571" i="20"/>
  <c r="O372" i="20"/>
  <c r="I372" i="20"/>
  <c r="I373" i="20" l="1"/>
  <c r="O373" i="20"/>
  <c r="Q174" i="20"/>
  <c r="K174" i="20"/>
  <c r="P175" i="20"/>
  <c r="J175" i="20"/>
  <c r="I572" i="20"/>
  <c r="O572" i="20"/>
  <c r="O174" i="20"/>
  <c r="I174" i="20"/>
  <c r="K373" i="20"/>
  <c r="Q373" i="20"/>
  <c r="K572" i="20"/>
  <c r="Q572" i="20"/>
  <c r="J374" i="20"/>
  <c r="P374" i="20"/>
  <c r="J573" i="20"/>
  <c r="P573" i="20"/>
  <c r="P574" i="20" l="1"/>
  <c r="J574" i="20"/>
  <c r="Q573" i="20"/>
  <c r="K573" i="20"/>
  <c r="I175" i="20"/>
  <c r="O175" i="20"/>
  <c r="J176" i="20"/>
  <c r="P176" i="20"/>
  <c r="O374" i="20"/>
  <c r="I374" i="20"/>
  <c r="P375" i="20"/>
  <c r="J375" i="20"/>
  <c r="Q374" i="20"/>
  <c r="K374" i="20"/>
  <c r="K175" i="20"/>
  <c r="Q175" i="20"/>
  <c r="O573" i="20"/>
  <c r="I573" i="20"/>
  <c r="Q176" i="20" l="1"/>
  <c r="K176" i="20"/>
  <c r="K375" i="20"/>
  <c r="Q375" i="20"/>
  <c r="J376" i="20"/>
  <c r="P376" i="20"/>
  <c r="I375" i="20"/>
  <c r="O375" i="20"/>
  <c r="I574" i="20"/>
  <c r="O574" i="20"/>
  <c r="K574" i="20"/>
  <c r="Q574" i="20"/>
  <c r="J575" i="20"/>
  <c r="P575" i="20"/>
  <c r="P177" i="20"/>
  <c r="J177" i="20"/>
  <c r="O176" i="20"/>
  <c r="I176" i="20"/>
  <c r="I177" i="20" l="1"/>
  <c r="O177" i="20"/>
  <c r="J178" i="20"/>
  <c r="P178" i="20"/>
  <c r="O376" i="20"/>
  <c r="I376" i="20"/>
  <c r="P576" i="20"/>
  <c r="J576" i="20"/>
  <c r="Q575" i="20"/>
  <c r="K575" i="20"/>
  <c r="K177" i="20"/>
  <c r="Q177" i="20"/>
  <c r="O575" i="20"/>
  <c r="I575" i="20"/>
  <c r="P377" i="20"/>
  <c r="J377" i="20"/>
  <c r="Q376" i="20"/>
  <c r="K376" i="20"/>
  <c r="K377" i="20" l="1"/>
  <c r="Q377" i="20"/>
  <c r="J577" i="20"/>
  <c r="P577" i="20"/>
  <c r="Q178" i="20"/>
  <c r="K178" i="20"/>
  <c r="I576" i="20"/>
  <c r="O576" i="20"/>
  <c r="P179" i="20"/>
  <c r="J179" i="20"/>
  <c r="K576" i="20"/>
  <c r="Q576" i="20"/>
  <c r="J378" i="20"/>
  <c r="P378" i="20"/>
  <c r="I377" i="20"/>
  <c r="O377" i="20"/>
  <c r="O178" i="20"/>
  <c r="I178" i="20"/>
  <c r="O378" i="20" l="1"/>
  <c r="I378" i="20"/>
  <c r="P578" i="20"/>
  <c r="J578" i="20"/>
  <c r="K179" i="20"/>
  <c r="Q179" i="20"/>
  <c r="Q378" i="20"/>
  <c r="K378" i="20"/>
  <c r="I179" i="20"/>
  <c r="O179" i="20"/>
  <c r="O577" i="20"/>
  <c r="I577" i="20"/>
  <c r="P379" i="20"/>
  <c r="J379" i="20"/>
  <c r="J180" i="20"/>
  <c r="P180" i="20"/>
  <c r="Q577" i="20"/>
  <c r="K577" i="20"/>
  <c r="P181" i="20" l="1"/>
  <c r="J181" i="20"/>
  <c r="J579" i="20"/>
  <c r="P579" i="20"/>
  <c r="O180" i="20"/>
  <c r="I180" i="20"/>
  <c r="K578" i="20"/>
  <c r="Q578" i="20"/>
  <c r="Q180" i="20"/>
  <c r="K180" i="20"/>
  <c r="I578" i="20"/>
  <c r="O578" i="20"/>
  <c r="J380" i="20"/>
  <c r="P380" i="20"/>
  <c r="K379" i="20"/>
  <c r="Q379" i="20"/>
  <c r="I379" i="20"/>
  <c r="O379" i="20"/>
  <c r="O579" i="20" l="1"/>
  <c r="I579" i="20"/>
  <c r="Q380" i="20"/>
  <c r="K380" i="20"/>
  <c r="P580" i="20"/>
  <c r="J580" i="20"/>
  <c r="K181" i="20"/>
  <c r="Q181" i="20"/>
  <c r="I181" i="20"/>
  <c r="O181" i="20"/>
  <c r="J182" i="20"/>
  <c r="P182" i="20"/>
  <c r="O380" i="20"/>
  <c r="I380" i="20"/>
  <c r="Q579" i="20"/>
  <c r="K579" i="20"/>
  <c r="P381" i="20"/>
  <c r="J381" i="20"/>
  <c r="I580" i="20" l="1"/>
  <c r="O580" i="20"/>
  <c r="P183" i="20"/>
  <c r="J183" i="20"/>
  <c r="Q182" i="20"/>
  <c r="K182" i="20"/>
  <c r="K381" i="20"/>
  <c r="Q381" i="20"/>
  <c r="K580" i="20"/>
  <c r="Q580" i="20"/>
  <c r="J382" i="20"/>
  <c r="P382" i="20"/>
  <c r="J581" i="20"/>
  <c r="P581" i="20"/>
  <c r="I381" i="20"/>
  <c r="O381" i="20"/>
  <c r="O182" i="20"/>
  <c r="I182" i="20"/>
  <c r="I183" i="20" l="1"/>
  <c r="O183" i="20"/>
  <c r="O581" i="20"/>
  <c r="I581" i="20"/>
  <c r="P582" i="20"/>
  <c r="J582" i="20"/>
  <c r="Q581" i="20"/>
  <c r="K581" i="20"/>
  <c r="J184" i="20"/>
  <c r="P184" i="20"/>
  <c r="O382" i="20"/>
  <c r="I382" i="20"/>
  <c r="P383" i="20"/>
  <c r="J383" i="20"/>
  <c r="Q382" i="20"/>
  <c r="K382" i="20"/>
  <c r="K183" i="20"/>
  <c r="Q183" i="20"/>
  <c r="Q184" i="20" l="1"/>
  <c r="K184" i="20"/>
  <c r="K582" i="20"/>
  <c r="Q582" i="20"/>
  <c r="J583" i="20"/>
  <c r="P583" i="20"/>
  <c r="I383" i="20"/>
  <c r="O383" i="20"/>
  <c r="I582" i="20"/>
  <c r="O582" i="20"/>
  <c r="P185" i="20"/>
  <c r="J185" i="20"/>
  <c r="K383" i="20"/>
  <c r="Q383" i="20"/>
  <c r="J384" i="20"/>
  <c r="P384" i="20"/>
  <c r="O184" i="20"/>
  <c r="I184" i="20"/>
  <c r="I185" i="20" l="1"/>
  <c r="O185" i="20"/>
  <c r="P584" i="20"/>
  <c r="J584" i="20"/>
  <c r="Q583" i="20"/>
  <c r="K583" i="20"/>
  <c r="J186" i="20"/>
  <c r="P186" i="20"/>
  <c r="O583" i="20"/>
  <c r="I583" i="20"/>
  <c r="K185" i="20"/>
  <c r="Q185" i="20"/>
  <c r="P385" i="20"/>
  <c r="J385" i="20"/>
  <c r="Q384" i="20"/>
  <c r="K384" i="20"/>
  <c r="O384" i="20"/>
  <c r="I384" i="20"/>
  <c r="I385" i="20" l="1"/>
  <c r="O385" i="20"/>
  <c r="K385" i="20"/>
  <c r="Q385" i="20"/>
  <c r="J585" i="20"/>
  <c r="P585" i="20"/>
  <c r="Q186" i="20"/>
  <c r="K186" i="20"/>
  <c r="I584" i="20"/>
  <c r="O584" i="20"/>
  <c r="K584" i="20"/>
  <c r="Q584" i="20"/>
  <c r="J386" i="20"/>
  <c r="P386" i="20"/>
  <c r="P187" i="20"/>
  <c r="J187" i="20"/>
  <c r="O186" i="20"/>
  <c r="I186" i="20"/>
  <c r="P586" i="20" l="1"/>
  <c r="J586" i="20"/>
  <c r="K187" i="20"/>
  <c r="Q187" i="20"/>
  <c r="Q585" i="20"/>
  <c r="K585" i="20"/>
  <c r="O386" i="20"/>
  <c r="I386" i="20"/>
  <c r="I187" i="20"/>
  <c r="O187" i="20"/>
  <c r="J188" i="20"/>
  <c r="P188" i="20"/>
  <c r="P387" i="20"/>
  <c r="J387" i="20"/>
  <c r="Q386" i="20"/>
  <c r="K386" i="20"/>
  <c r="O585" i="20"/>
  <c r="I585" i="20"/>
  <c r="K387" i="20" l="1"/>
  <c r="Q387" i="20"/>
  <c r="J388" i="20"/>
  <c r="P388" i="20"/>
  <c r="O188" i="20"/>
  <c r="I188" i="20"/>
  <c r="I387" i="20"/>
  <c r="O387" i="20"/>
  <c r="Q188" i="20"/>
  <c r="K188" i="20"/>
  <c r="K586" i="20"/>
  <c r="Q586" i="20"/>
  <c r="J587" i="20"/>
  <c r="P587" i="20"/>
  <c r="P189" i="20"/>
  <c r="J189" i="20"/>
  <c r="I586" i="20"/>
  <c r="O586" i="20"/>
  <c r="K189" i="20" l="1"/>
  <c r="Q189" i="20"/>
  <c r="O388" i="20"/>
  <c r="I388" i="20"/>
  <c r="I189" i="20"/>
  <c r="O189" i="20"/>
  <c r="P389" i="20"/>
  <c r="J389" i="20"/>
  <c r="Q388" i="20"/>
  <c r="K388" i="20"/>
  <c r="J190" i="20"/>
  <c r="P190" i="20"/>
  <c r="O587" i="20"/>
  <c r="I587" i="20"/>
  <c r="J588" i="20"/>
  <c r="P588" i="20"/>
  <c r="Q587" i="20"/>
  <c r="K587" i="20"/>
  <c r="P191" i="20" l="1"/>
  <c r="J191" i="20"/>
  <c r="I389" i="20"/>
  <c r="O389" i="20"/>
  <c r="Q190" i="20"/>
  <c r="K190" i="20"/>
  <c r="K389" i="20"/>
  <c r="Q389" i="20"/>
  <c r="Q588" i="20"/>
  <c r="K588" i="20"/>
  <c r="J390" i="20"/>
  <c r="P390" i="20"/>
  <c r="P589" i="20"/>
  <c r="J589" i="20"/>
  <c r="O190" i="20"/>
  <c r="I190" i="20"/>
  <c r="O588" i="20"/>
  <c r="I588" i="20"/>
  <c r="I191" i="20" l="1"/>
  <c r="O191" i="20"/>
  <c r="P391" i="20"/>
  <c r="J391" i="20"/>
  <c r="O390" i="20"/>
  <c r="I390" i="20"/>
  <c r="J590" i="20"/>
  <c r="P590" i="20"/>
  <c r="K589" i="20"/>
  <c r="Q589" i="20"/>
  <c r="Q390" i="20"/>
  <c r="K390" i="20"/>
  <c r="K191" i="20"/>
  <c r="Q191" i="20"/>
  <c r="I589" i="20"/>
  <c r="O589" i="20"/>
  <c r="J192" i="20"/>
  <c r="P192" i="20"/>
  <c r="P193" i="20" l="1"/>
  <c r="J193" i="20"/>
  <c r="Q192" i="20"/>
  <c r="K192" i="20"/>
  <c r="K391" i="20"/>
  <c r="Q391" i="20"/>
  <c r="I391" i="20"/>
  <c r="O391" i="20"/>
  <c r="O590" i="20"/>
  <c r="I590" i="20"/>
  <c r="P591" i="20"/>
  <c r="J591" i="20"/>
  <c r="Q590" i="20"/>
  <c r="K590" i="20"/>
  <c r="J392" i="20"/>
  <c r="P392" i="20"/>
  <c r="O192" i="20"/>
  <c r="I192" i="20"/>
  <c r="I193" i="20" l="1"/>
  <c r="O193" i="20"/>
  <c r="J592" i="20"/>
  <c r="P592" i="20"/>
  <c r="I591" i="20"/>
  <c r="O591" i="20"/>
  <c r="O392" i="20"/>
  <c r="I392" i="20"/>
  <c r="Q392" i="20"/>
  <c r="K392" i="20"/>
  <c r="J194" i="20"/>
  <c r="P194" i="20"/>
  <c r="P393" i="20"/>
  <c r="J393" i="20"/>
  <c r="K591" i="20"/>
  <c r="Q591" i="20"/>
  <c r="K193" i="20"/>
  <c r="Q193" i="20"/>
  <c r="Q194" i="20" l="1"/>
  <c r="K194" i="20"/>
  <c r="P195" i="20"/>
  <c r="J195" i="20"/>
  <c r="K393" i="20"/>
  <c r="Q393" i="20"/>
  <c r="Q592" i="20"/>
  <c r="K592" i="20"/>
  <c r="I393" i="20"/>
  <c r="O393" i="20"/>
  <c r="J394" i="20"/>
  <c r="P394" i="20"/>
  <c r="P593" i="20"/>
  <c r="J593" i="20"/>
  <c r="O592" i="20"/>
  <c r="I592" i="20"/>
  <c r="O194" i="20"/>
  <c r="I194" i="20"/>
  <c r="P395" i="20" l="1"/>
  <c r="J395" i="20"/>
  <c r="O394" i="20"/>
  <c r="I394" i="20"/>
  <c r="Q394" i="20"/>
  <c r="K394" i="20"/>
  <c r="J196" i="20"/>
  <c r="P196" i="20"/>
  <c r="I195" i="20"/>
  <c r="O195" i="20"/>
  <c r="J594" i="20"/>
  <c r="P594" i="20"/>
  <c r="I593" i="20"/>
  <c r="O593" i="20"/>
  <c r="K593" i="20"/>
  <c r="Q593" i="20"/>
  <c r="K195" i="20"/>
  <c r="Q195" i="20"/>
  <c r="Q196" i="20" l="1"/>
  <c r="K196" i="20"/>
  <c r="O196" i="20"/>
  <c r="I196" i="20"/>
  <c r="K395" i="20"/>
  <c r="Q395" i="20"/>
  <c r="P595" i="20"/>
  <c r="J595" i="20"/>
  <c r="P197" i="20"/>
  <c r="J197" i="20"/>
  <c r="Q594" i="20"/>
  <c r="K594" i="20"/>
  <c r="I395" i="20"/>
  <c r="O395" i="20"/>
  <c r="O594" i="20"/>
  <c r="I594" i="20"/>
  <c r="J396" i="20"/>
  <c r="P396" i="20"/>
  <c r="J596" i="20" l="1"/>
  <c r="P596" i="20"/>
  <c r="I595" i="20"/>
  <c r="O595" i="20"/>
  <c r="J198" i="20"/>
  <c r="P198" i="20"/>
  <c r="Q396" i="20"/>
  <c r="K396" i="20"/>
  <c r="I197" i="20"/>
  <c r="O197" i="20"/>
  <c r="K197" i="20"/>
  <c r="Q197" i="20"/>
  <c r="P397" i="20"/>
  <c r="J397" i="20"/>
  <c r="O396" i="20"/>
  <c r="I396" i="20"/>
  <c r="K595" i="20"/>
  <c r="Q595" i="20"/>
  <c r="O596" i="20" l="1"/>
  <c r="I596" i="20"/>
  <c r="J398" i="20"/>
  <c r="P398" i="20"/>
  <c r="P597" i="20"/>
  <c r="J597" i="20"/>
  <c r="Q198" i="20"/>
  <c r="K198" i="20"/>
  <c r="I397" i="20"/>
  <c r="O397" i="20"/>
  <c r="O198" i="20"/>
  <c r="I198" i="20"/>
  <c r="K397" i="20"/>
  <c r="Q397" i="20"/>
  <c r="Q596" i="20"/>
  <c r="K596" i="20"/>
  <c r="P199" i="20"/>
  <c r="J199" i="20"/>
  <c r="J200" i="20" l="1"/>
  <c r="P200" i="20"/>
  <c r="K597" i="20"/>
  <c r="Q597" i="20"/>
  <c r="I199" i="20"/>
  <c r="O199" i="20"/>
  <c r="I597" i="20"/>
  <c r="O597" i="20"/>
  <c r="K199" i="20"/>
  <c r="Q199" i="20"/>
  <c r="J598" i="20"/>
  <c r="P598" i="20"/>
  <c r="P399" i="20"/>
  <c r="J399" i="20"/>
  <c r="Q398" i="20"/>
  <c r="K398" i="20"/>
  <c r="O398" i="20"/>
  <c r="I398" i="20"/>
  <c r="Q598" i="20" l="1"/>
  <c r="K598" i="20"/>
  <c r="J400" i="20"/>
  <c r="P400" i="20"/>
  <c r="Q200" i="20"/>
  <c r="K200" i="20"/>
  <c r="O200" i="20"/>
  <c r="I200" i="20"/>
  <c r="I399" i="20"/>
  <c r="O399" i="20"/>
  <c r="O598" i="20"/>
  <c r="I598" i="20"/>
  <c r="K399" i="20"/>
  <c r="Q399" i="20"/>
  <c r="P599" i="20"/>
  <c r="J599" i="20"/>
  <c r="P201" i="20"/>
  <c r="J201" i="20"/>
  <c r="K599" i="20" l="1"/>
  <c r="Q599" i="20"/>
  <c r="I599" i="20"/>
  <c r="O599" i="20"/>
  <c r="J600" i="20"/>
  <c r="P600" i="20"/>
  <c r="J202" i="20"/>
  <c r="P202" i="20"/>
  <c r="Q400" i="20"/>
  <c r="K400" i="20"/>
  <c r="O400" i="20"/>
  <c r="I400" i="20"/>
  <c r="I201" i="20"/>
  <c r="O201" i="20"/>
  <c r="K201" i="20"/>
  <c r="Q201" i="20"/>
  <c r="P401" i="20"/>
  <c r="J401" i="20"/>
  <c r="Q202" i="20" l="1"/>
  <c r="K202" i="20"/>
  <c r="I401" i="20"/>
  <c r="O401" i="20"/>
  <c r="J402" i="20"/>
  <c r="P402" i="20"/>
  <c r="P601" i="20"/>
  <c r="J601" i="20"/>
  <c r="O202" i="20"/>
  <c r="I202" i="20"/>
  <c r="O600" i="20"/>
  <c r="I600" i="20"/>
  <c r="K401" i="20"/>
  <c r="Q401" i="20"/>
  <c r="Q600" i="20"/>
  <c r="K600" i="20"/>
  <c r="P203" i="20"/>
  <c r="J203" i="20"/>
  <c r="Q402" i="20" l="1"/>
  <c r="K402" i="20"/>
  <c r="J602" i="20"/>
  <c r="P602" i="20"/>
  <c r="I601" i="20"/>
  <c r="O601" i="20"/>
  <c r="J204" i="20"/>
  <c r="P204" i="20"/>
  <c r="K601" i="20"/>
  <c r="Q601" i="20"/>
  <c r="I203" i="20"/>
  <c r="O203" i="20"/>
  <c r="P403" i="20"/>
  <c r="J403" i="20"/>
  <c r="O402" i="20"/>
  <c r="I402" i="20"/>
  <c r="K203" i="20"/>
  <c r="Q203" i="20"/>
  <c r="Q204" i="20" l="1"/>
  <c r="K204" i="20"/>
  <c r="I403" i="20"/>
  <c r="O403" i="20"/>
  <c r="O602" i="20"/>
  <c r="I602" i="20"/>
  <c r="J404" i="20"/>
  <c r="P404" i="20"/>
  <c r="O204" i="20"/>
  <c r="I204" i="20"/>
  <c r="K403" i="20"/>
  <c r="Q403" i="20"/>
  <c r="P603" i="20"/>
  <c r="J603" i="20"/>
  <c r="P205" i="20"/>
  <c r="J205" i="20"/>
  <c r="Q602" i="20"/>
  <c r="K602" i="20"/>
  <c r="J206" i="20" l="1"/>
  <c r="P206" i="20"/>
  <c r="K603" i="20"/>
  <c r="Q603" i="20"/>
  <c r="I205" i="20"/>
  <c r="O205" i="20"/>
  <c r="J604" i="20"/>
  <c r="P604" i="20"/>
  <c r="I603" i="20"/>
  <c r="O603" i="20"/>
  <c r="K205" i="20"/>
  <c r="Q205" i="20"/>
  <c r="Q404" i="20"/>
  <c r="K404" i="20"/>
  <c r="P405" i="20"/>
  <c r="J405" i="20"/>
  <c r="O404" i="20"/>
  <c r="I404" i="20"/>
  <c r="I405" i="20" l="1"/>
  <c r="O405" i="20"/>
  <c r="O206" i="20"/>
  <c r="I206" i="20"/>
  <c r="O604" i="20"/>
  <c r="I604" i="20"/>
  <c r="J406" i="20"/>
  <c r="P406" i="20"/>
  <c r="P605" i="20"/>
  <c r="J605" i="20"/>
  <c r="K405" i="20"/>
  <c r="Q405" i="20"/>
  <c r="Q604" i="20"/>
  <c r="K604" i="20"/>
  <c r="Q206" i="20"/>
  <c r="K206" i="20"/>
  <c r="K605" i="20" l="1"/>
  <c r="Q605" i="20"/>
  <c r="Q406" i="20"/>
  <c r="K406" i="20"/>
  <c r="O406" i="20"/>
  <c r="I406" i="20"/>
  <c r="I605" i="20"/>
  <c r="O605" i="20"/>
  <c r="K8" i="8" l="1"/>
  <c r="J8" i="8"/>
  <c r="F15" i="8" l="1"/>
  <c r="B23" i="12"/>
  <c r="D11" i="8" l="1"/>
  <c r="L28" i="12" l="1"/>
  <c r="L26" i="12" s="1"/>
  <c r="G22" i="8"/>
  <c r="L30" i="12" s="1"/>
  <c r="H7" i="8" l="1"/>
  <c r="F7" i="8"/>
  <c r="F20" i="8" l="1"/>
  <c r="I8" i="8"/>
  <c r="H8" i="8"/>
  <c r="H10" i="8" l="1"/>
  <c r="N10" i="8"/>
  <c r="F8" i="8" l="1"/>
  <c r="AA59" i="12" l="1"/>
  <c r="X58" i="12"/>
  <c r="O33" i="12"/>
  <c r="K33" i="12"/>
  <c r="L27" i="12"/>
  <c r="G20" i="8" l="1"/>
  <c r="D10" i="8" l="1"/>
  <c r="C11" i="8"/>
  <c r="E11" i="8" l="1"/>
  <c r="E27" i="8" s="1"/>
  <c r="G27" i="8" s="1"/>
  <c r="G21" i="8"/>
  <c r="E19" i="8" l="1"/>
  <c r="G19" i="8" s="1"/>
  <c r="E16" i="8"/>
  <c r="G16" i="8" s="1"/>
  <c r="K11" i="8"/>
  <c r="J11" i="8"/>
  <c r="AA60" i="12"/>
  <c r="AA61" i="12" s="1"/>
  <c r="AA62" i="12" s="1"/>
  <c r="AA63" i="12" s="1"/>
  <c r="AA64" i="12" s="1"/>
  <c r="AA65" i="12" s="1"/>
  <c r="AA66" i="12" s="1"/>
  <c r="AA67" i="12" s="1"/>
  <c r="AA68" i="12" s="1"/>
  <c r="AA69" i="12" s="1"/>
  <c r="AA70" i="12" s="1"/>
  <c r="AA71" i="12" s="1"/>
  <c r="AA72" i="12" s="1"/>
  <c r="AA73" i="12" s="1"/>
  <c r="AA74" i="12" s="1"/>
  <c r="AA75" i="12" s="1"/>
  <c r="AA76" i="12" s="1"/>
  <c r="AA77" i="12" s="1"/>
  <c r="AA78" i="12" s="1"/>
  <c r="AA79" i="12" s="1"/>
  <c r="AA80" i="12" s="1"/>
  <c r="AA81" i="12" s="1"/>
  <c r="AA82" i="12" s="1"/>
  <c r="AA83" i="12" s="1"/>
  <c r="AA84" i="12" s="1"/>
  <c r="AA85" i="12" s="1"/>
  <c r="AA86" i="12" s="1"/>
  <c r="AA87" i="12" s="1"/>
  <c r="AA88" i="12" s="1"/>
  <c r="AA89" i="12" s="1"/>
  <c r="AA90" i="12" s="1"/>
  <c r="AA91" i="12" s="1"/>
  <c r="AA92" i="12" s="1"/>
  <c r="AA93" i="12" s="1"/>
  <c r="AA94" i="12" s="1"/>
  <c r="AA95" i="12" s="1"/>
  <c r="AA96" i="12" s="1"/>
  <c r="AA97" i="12" s="1"/>
  <c r="AA98" i="12" s="1"/>
  <c r="AA99" i="12" s="1"/>
  <c r="AA100" i="12" s="1"/>
  <c r="AA101" i="12" s="1"/>
  <c r="AA102" i="12" s="1"/>
  <c r="AA103" i="12" s="1"/>
  <c r="AA104" i="12" s="1"/>
  <c r="AA105" i="12" s="1"/>
  <c r="AA106" i="12" s="1"/>
  <c r="AA107" i="12" s="1"/>
  <c r="AA108" i="12" s="1"/>
  <c r="AA109" i="12" s="1"/>
  <c r="AA110" i="12" s="1"/>
  <c r="AA111" i="12" s="1"/>
  <c r="AA112" i="12" s="1"/>
  <c r="AA113" i="12" s="1"/>
  <c r="AA114" i="12" s="1"/>
  <c r="AA115" i="12" s="1"/>
  <c r="AA116" i="12" s="1"/>
  <c r="AA117" i="12" s="1"/>
  <c r="AA118" i="12" s="1"/>
  <c r="AA119" i="12" s="1"/>
  <c r="AA120" i="12" s="1"/>
  <c r="AA121" i="12" s="1"/>
  <c r="AA122" i="12" s="1"/>
  <c r="AA123" i="12" s="1"/>
  <c r="AA124" i="12" s="1"/>
  <c r="AA125" i="12" s="1"/>
  <c r="AA126" i="12" s="1"/>
  <c r="AA127" i="12" s="1"/>
  <c r="AA128" i="12" s="1"/>
  <c r="AA129" i="12" s="1"/>
  <c r="AA130" i="12" s="1"/>
  <c r="AA131" i="12" s="1"/>
  <c r="AA132" i="12" s="1"/>
  <c r="AA133" i="12" s="1"/>
  <c r="AA134" i="12" s="1"/>
  <c r="AA135" i="12" s="1"/>
  <c r="AA136" i="12" s="1"/>
  <c r="AA137" i="12" s="1"/>
  <c r="AA138" i="12" s="1"/>
  <c r="AA139" i="12" s="1"/>
  <c r="AA140" i="12" s="1"/>
  <c r="AA141" i="12" s="1"/>
  <c r="AA142" i="12" s="1"/>
  <c r="AA143" i="12" s="1"/>
  <c r="AA144" i="12" s="1"/>
  <c r="AA145" i="12" s="1"/>
  <c r="AA146" i="12" s="1"/>
  <c r="AA147" i="12" s="1"/>
  <c r="AA148" i="12" s="1"/>
  <c r="AA149" i="12" s="1"/>
  <c r="AA150" i="12" s="1"/>
  <c r="AA151" i="12" s="1"/>
  <c r="AA152" i="12" s="1"/>
  <c r="AA153" i="12" s="1"/>
  <c r="AA154" i="12" s="1"/>
  <c r="AA155" i="12" s="1"/>
  <c r="AA156" i="12" s="1"/>
  <c r="AA157" i="12" s="1"/>
  <c r="AA158" i="12" s="1"/>
  <c r="AA159" i="12" s="1"/>
  <c r="AA160" i="12" s="1"/>
  <c r="AA161" i="12" s="1"/>
  <c r="AA162" i="12" s="1"/>
  <c r="AA163" i="12" s="1"/>
  <c r="AA164" i="12" s="1"/>
  <c r="AA165" i="12" s="1"/>
  <c r="AA166" i="12" s="1"/>
  <c r="AA167" i="12" s="1"/>
  <c r="AA168" i="12" s="1"/>
  <c r="AA169" i="12" s="1"/>
  <c r="AA170" i="12" s="1"/>
  <c r="AA171" i="12" s="1"/>
  <c r="AA172" i="12" s="1"/>
  <c r="AA173" i="12" s="1"/>
  <c r="AA174" i="12" s="1"/>
  <c r="AA175" i="12" s="1"/>
  <c r="AA176" i="12" s="1"/>
  <c r="AA177" i="12" s="1"/>
  <c r="AA178" i="12" s="1"/>
  <c r="AA179" i="12" s="1"/>
  <c r="AA180" i="12" s="1"/>
  <c r="AA181" i="12" s="1"/>
  <c r="AA182" i="12" s="1"/>
  <c r="AA183" i="12" s="1"/>
  <c r="AA184" i="12" s="1"/>
  <c r="AA185" i="12" s="1"/>
  <c r="AA186" i="12" s="1"/>
  <c r="AA187" i="12" s="1"/>
  <c r="AA188" i="12" s="1"/>
  <c r="AA189" i="12" s="1"/>
  <c r="AA190" i="12" s="1"/>
  <c r="AA191" i="12" s="1"/>
  <c r="AA192" i="12" s="1"/>
  <c r="AA193" i="12" s="1"/>
  <c r="AA194" i="12" s="1"/>
  <c r="AA195" i="12" s="1"/>
  <c r="AA196" i="12" s="1"/>
  <c r="AA197" i="12" s="1"/>
  <c r="AA198" i="12" s="1"/>
  <c r="AA199" i="12" s="1"/>
  <c r="AA200" i="12" s="1"/>
  <c r="AA201" i="12" s="1"/>
  <c r="AA202" i="12" s="1"/>
  <c r="AA203" i="12" s="1"/>
  <c r="AA204" i="12" s="1"/>
  <c r="AA205" i="12" s="1"/>
  <c r="AA206" i="12" s="1"/>
  <c r="AA207" i="12" s="1"/>
  <c r="AA208" i="12" s="1"/>
  <c r="AA209" i="12" s="1"/>
  <c r="AA210" i="12" s="1"/>
  <c r="AA211" i="12" s="1"/>
  <c r="AA212" i="12" s="1"/>
  <c r="AA213" i="12" s="1"/>
  <c r="AA214" i="12" s="1"/>
  <c r="AA215" i="12" s="1"/>
  <c r="AA216" i="12" s="1"/>
  <c r="AA217" i="12" s="1"/>
  <c r="AA218" i="12" s="1"/>
  <c r="AA219" i="12" s="1"/>
  <c r="AA220" i="12" s="1"/>
  <c r="AA221" i="12" s="1"/>
  <c r="AA222" i="12" s="1"/>
  <c r="AA223" i="12" s="1"/>
  <c r="AA224" i="12" s="1"/>
  <c r="AA225" i="12" s="1"/>
  <c r="AA226" i="12" s="1"/>
  <c r="AA227" i="12" s="1"/>
  <c r="AA228" i="12" s="1"/>
  <c r="AA229" i="12" s="1"/>
  <c r="AA230" i="12" s="1"/>
  <c r="AA231" i="12" s="1"/>
  <c r="AA232" i="12" s="1"/>
  <c r="AA233" i="12" s="1"/>
  <c r="AA234" i="12" s="1"/>
  <c r="AA235" i="12" s="1"/>
  <c r="AA236" i="12" s="1"/>
  <c r="AA237" i="12" s="1"/>
  <c r="AA238" i="12" s="1"/>
  <c r="AA239" i="12" s="1"/>
  <c r="AA240" i="12" s="1"/>
  <c r="AA241" i="12" s="1"/>
  <c r="AA242" i="12" s="1"/>
  <c r="AA243" i="12" s="1"/>
  <c r="AA244" i="12" s="1"/>
  <c r="AA245" i="12" s="1"/>
  <c r="AA246" i="12" s="1"/>
  <c r="AA247" i="12" s="1"/>
  <c r="AA248" i="12" s="1"/>
  <c r="AA249" i="12" s="1"/>
  <c r="AA250" i="12" s="1"/>
  <c r="AA251" i="12" s="1"/>
  <c r="AA252" i="12" s="1"/>
  <c r="AA253" i="12" s="1"/>
  <c r="AA254" i="12" s="1"/>
  <c r="AA255" i="12" s="1"/>
  <c r="AA256" i="12" s="1"/>
  <c r="AA257" i="12" s="1"/>
  <c r="AA258" i="12" s="1"/>
  <c r="AA259" i="12" s="1"/>
  <c r="AA260" i="12" s="1"/>
  <c r="AA261" i="12" s="1"/>
  <c r="AA262" i="12" s="1"/>
  <c r="AA263" i="12" s="1"/>
  <c r="AA264" i="12" s="1"/>
  <c r="AA265" i="12" s="1"/>
  <c r="AA266" i="12" s="1"/>
  <c r="AA267" i="12" s="1"/>
  <c r="AA268" i="12" s="1"/>
  <c r="AA269" i="12" s="1"/>
  <c r="AA270" i="12" s="1"/>
  <c r="AA271" i="12" s="1"/>
  <c r="AA272" i="12" s="1"/>
  <c r="AA273" i="12" s="1"/>
  <c r="AA274" i="12" s="1"/>
  <c r="AA275" i="12" s="1"/>
  <c r="AA276" i="12" s="1"/>
  <c r="AA277" i="12" s="1"/>
  <c r="AA278" i="12" s="1"/>
  <c r="AA279" i="12" s="1"/>
  <c r="AA280" i="12" s="1"/>
  <c r="AA281" i="12" s="1"/>
  <c r="AA282" i="12" s="1"/>
  <c r="AA283" i="12" s="1"/>
  <c r="AA284" i="12" s="1"/>
  <c r="AA285" i="12" s="1"/>
  <c r="AA286" i="12" s="1"/>
  <c r="AA287" i="12" s="1"/>
  <c r="AA288" i="12" s="1"/>
  <c r="AA289" i="12" s="1"/>
  <c r="AA290" i="12" s="1"/>
  <c r="AA291" i="12" s="1"/>
  <c r="AA292" i="12" s="1"/>
  <c r="AA293" i="12" s="1"/>
  <c r="AA294" i="12" s="1"/>
  <c r="AA295" i="12" s="1"/>
  <c r="AA296" i="12" s="1"/>
  <c r="AA297" i="12" s="1"/>
  <c r="AA298" i="12" s="1"/>
  <c r="AA299" i="12" s="1"/>
  <c r="AA300" i="12" s="1"/>
  <c r="AA301" i="12" s="1"/>
  <c r="AA302" i="12" s="1"/>
  <c r="AA303" i="12" s="1"/>
  <c r="AA304" i="12" s="1"/>
  <c r="AA305" i="12" s="1"/>
  <c r="AA306" i="12" s="1"/>
  <c r="AA307" i="12" s="1"/>
  <c r="AA308" i="12" s="1"/>
  <c r="AA309" i="12" s="1"/>
  <c r="AA310" i="12" s="1"/>
  <c r="AA311" i="12" s="1"/>
  <c r="AA312" i="12" s="1"/>
  <c r="AA313" i="12" s="1"/>
  <c r="AA314" i="12" s="1"/>
  <c r="AA315" i="12" s="1"/>
  <c r="AA316" i="12" s="1"/>
  <c r="AA317" i="12" s="1"/>
  <c r="AA318" i="12" s="1"/>
  <c r="AA319" i="12" s="1"/>
  <c r="AA320" i="12" s="1"/>
  <c r="AA321" i="12" s="1"/>
  <c r="AA322" i="12" s="1"/>
  <c r="AA323" i="12" s="1"/>
  <c r="AA324" i="12" s="1"/>
  <c r="AA325" i="12" s="1"/>
  <c r="AA326" i="12" s="1"/>
  <c r="AA327" i="12" s="1"/>
  <c r="AA328" i="12" s="1"/>
  <c r="AA329" i="12" s="1"/>
  <c r="AA330" i="12" s="1"/>
  <c r="AA331" i="12" s="1"/>
  <c r="AA332" i="12" s="1"/>
  <c r="AA333" i="12" s="1"/>
  <c r="AA334" i="12" s="1"/>
  <c r="AA335" i="12" s="1"/>
  <c r="AA336" i="12" s="1"/>
  <c r="AA337" i="12" s="1"/>
  <c r="AA338" i="12" s="1"/>
  <c r="AA339" i="12" s="1"/>
  <c r="AA340" i="12" s="1"/>
  <c r="AA341" i="12" s="1"/>
  <c r="AA342" i="12" s="1"/>
  <c r="AA343" i="12" s="1"/>
  <c r="AA344" i="12" s="1"/>
  <c r="AA345" i="12" s="1"/>
  <c r="AA346" i="12" s="1"/>
  <c r="AA347" i="12" s="1"/>
  <c r="AA348" i="12" s="1"/>
  <c r="AA349" i="12" s="1"/>
  <c r="AA350" i="12" s="1"/>
  <c r="AA351" i="12" s="1"/>
  <c r="AA352" i="12" s="1"/>
  <c r="AA353" i="12" s="1"/>
  <c r="AA354" i="12" s="1"/>
  <c r="AA355" i="12" s="1"/>
  <c r="AA356" i="12" s="1"/>
  <c r="AA357" i="12" s="1"/>
  <c r="AA358" i="12" s="1"/>
  <c r="AA359" i="12" s="1"/>
  <c r="AA360" i="12" s="1"/>
  <c r="AA361" i="12" s="1"/>
  <c r="AA362" i="12" s="1"/>
  <c r="AA363" i="12" s="1"/>
  <c r="AA364" i="12" s="1"/>
  <c r="AA365" i="12" s="1"/>
  <c r="AA366" i="12" s="1"/>
  <c r="AA367" i="12" s="1"/>
  <c r="AA368" i="12" s="1"/>
  <c r="AA369" i="12" s="1"/>
  <c r="AA370" i="12" s="1"/>
  <c r="AA371" i="12" s="1"/>
  <c r="AA372" i="12" s="1"/>
  <c r="AA373" i="12" s="1"/>
  <c r="AA374" i="12" s="1"/>
  <c r="AA375" i="12" s="1"/>
  <c r="AA376" i="12" s="1"/>
  <c r="AA377" i="12" s="1"/>
  <c r="AA378" i="12" s="1"/>
  <c r="AA379" i="12" s="1"/>
  <c r="AA380" i="12" s="1"/>
  <c r="AA381" i="12" s="1"/>
  <c r="AA382" i="12" s="1"/>
  <c r="AA383" i="12" s="1"/>
  <c r="AA384" i="12" s="1"/>
  <c r="AA385" i="12" s="1"/>
  <c r="AA386" i="12" s="1"/>
  <c r="AA387" i="12" s="1"/>
  <c r="AA388" i="12" s="1"/>
  <c r="AA389" i="12" s="1"/>
  <c r="AA390" i="12" s="1"/>
  <c r="AA391" i="12" s="1"/>
  <c r="AA392" i="12" s="1"/>
  <c r="AA393" i="12" s="1"/>
  <c r="AA394" i="12" s="1"/>
  <c r="AA395" i="12" s="1"/>
  <c r="AA396" i="12" s="1"/>
  <c r="AA397" i="12" s="1"/>
  <c r="AA398" i="12" s="1"/>
  <c r="AA399" i="12" s="1"/>
  <c r="AA400" i="12" s="1"/>
  <c r="AA401" i="12" s="1"/>
  <c r="AA402" i="12" s="1"/>
  <c r="AA403" i="12" s="1"/>
  <c r="AA404" i="12" s="1"/>
  <c r="AA405" i="12" s="1"/>
  <c r="AA406" i="12" s="1"/>
  <c r="AA407" i="12" s="1"/>
  <c r="AA408" i="12" s="1"/>
  <c r="AA409" i="12" s="1"/>
  <c r="AA410" i="12" s="1"/>
  <c r="AA411" i="12" s="1"/>
  <c r="AA412" i="12" s="1"/>
  <c r="AA413" i="12" s="1"/>
  <c r="AA414" i="12" s="1"/>
  <c r="AA415" i="12" s="1"/>
  <c r="AA416" i="12" s="1"/>
  <c r="AA417" i="12" s="1"/>
  <c r="AA418" i="12" s="1"/>
  <c r="AA419" i="12" s="1"/>
  <c r="AA420" i="12" s="1"/>
  <c r="H59" i="12"/>
  <c r="A59" i="12"/>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330" i="12" s="1"/>
  <c r="A331" i="12" s="1"/>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X59" i="12"/>
  <c r="X60" i="12" s="1"/>
  <c r="X61" i="12" s="1"/>
  <c r="X62" i="12" s="1"/>
  <c r="B58" i="12"/>
  <c r="Q58" i="12" s="1"/>
  <c r="T58" i="12" s="1"/>
  <c r="U54" i="12"/>
  <c r="G51" i="12"/>
  <c r="C51" i="12"/>
  <c r="C49" i="12"/>
  <c r="Q48" i="12"/>
  <c r="O46" i="12"/>
  <c r="O45" i="12" s="1"/>
  <c r="C54" i="12" s="1"/>
  <c r="Q44" i="12"/>
  <c r="C52" i="12"/>
  <c r="B22" i="12"/>
  <c r="B8" i="12"/>
  <c r="B59" i="12" s="1"/>
  <c r="B24" i="12"/>
  <c r="B27" i="12" s="1"/>
  <c r="F34" i="12" l="1"/>
  <c r="O36" i="12"/>
  <c r="C53" i="12" s="1"/>
  <c r="Z62" i="12"/>
  <c r="P5" i="12"/>
  <c r="AB59" i="12"/>
  <c r="AC59" i="12" s="1"/>
  <c r="C59" i="12" s="1"/>
  <c r="Q59" i="12"/>
  <c r="N59" i="12"/>
  <c r="R59" i="12"/>
  <c r="P59" i="12"/>
  <c r="P60" i="12" s="1"/>
  <c r="X63" i="12"/>
  <c r="O32" i="12"/>
  <c r="G34" i="12" s="1"/>
  <c r="C50" i="12"/>
  <c r="B25" i="12" s="1"/>
  <c r="D50" i="12" s="1"/>
  <c r="R58" i="12"/>
  <c r="S58" i="12" s="1"/>
  <c r="G59" i="12" s="1"/>
  <c r="P58" i="12"/>
  <c r="D32" i="12"/>
  <c r="O31" i="12" l="1"/>
  <c r="C34" i="12" s="1"/>
  <c r="B34" i="12"/>
  <c r="E59" i="12"/>
  <c r="D59" i="12" s="1"/>
  <c r="R34" i="12"/>
  <c r="S34" i="12"/>
  <c r="X64" i="12"/>
  <c r="S59" i="12"/>
  <c r="Q60" i="12"/>
  <c r="R60" i="12"/>
  <c r="T59" i="12"/>
  <c r="P61" i="12"/>
  <c r="O60" i="12"/>
  <c r="W60" i="12" s="1"/>
  <c r="AK59" i="12"/>
  <c r="AL59" i="12"/>
  <c r="AD59" i="12" l="1"/>
  <c r="AE59" i="12" s="1"/>
  <c r="P62" i="12"/>
  <c r="O61" i="12"/>
  <c r="W61" i="12" s="1"/>
  <c r="S60" i="12"/>
  <c r="AD60" i="12"/>
  <c r="B60" i="12"/>
  <c r="U60" i="12"/>
  <c r="V60" i="12" s="1"/>
  <c r="R61" i="12"/>
  <c r="Q61" i="12"/>
  <c r="T60" i="12"/>
  <c r="X65" i="12"/>
  <c r="F9" i="8"/>
  <c r="I11" i="8" l="1"/>
  <c r="G24" i="8"/>
  <c r="AE60" i="12"/>
  <c r="G60" i="12" s="1"/>
  <c r="X66" i="12"/>
  <c r="Q62" i="12"/>
  <c r="T61" i="12"/>
  <c r="R62" i="12"/>
  <c r="U61" i="12"/>
  <c r="V61" i="12" s="1"/>
  <c r="AD61" i="12"/>
  <c r="B61" i="12"/>
  <c r="S61" i="12"/>
  <c r="AB60" i="12"/>
  <c r="AC60" i="12" s="1"/>
  <c r="C60" i="12" s="1"/>
  <c r="N60" i="12"/>
  <c r="P63" i="12"/>
  <c r="O62" i="12"/>
  <c r="W62" i="12" s="1"/>
  <c r="R7" i="8"/>
  <c r="H11" i="8" l="1"/>
  <c r="AE61" i="12"/>
  <c r="P64" i="12"/>
  <c r="O63" i="12"/>
  <c r="W63" i="12" s="1"/>
  <c r="AL60" i="12"/>
  <c r="AK60" i="12"/>
  <c r="AG60" i="12"/>
  <c r="AF60" i="12"/>
  <c r="E60" i="12"/>
  <c r="D60" i="12" s="1"/>
  <c r="F60" i="12" s="1"/>
  <c r="AB61" i="12"/>
  <c r="AC61" i="12" s="1"/>
  <c r="C61" i="12" s="1"/>
  <c r="N61" i="12"/>
  <c r="S62" i="12"/>
  <c r="AD62" i="12"/>
  <c r="B62" i="12"/>
  <c r="R63" i="12"/>
  <c r="Q63" i="12"/>
  <c r="T62" i="12"/>
  <c r="U62" i="12"/>
  <c r="V62" i="12" s="1"/>
  <c r="X67" i="12"/>
  <c r="AE62" i="12" l="1"/>
  <c r="N62" i="12"/>
  <c r="AB62" i="12"/>
  <c r="AC62" i="12" s="1"/>
  <c r="C62" i="12" s="1"/>
  <c r="H60" i="12"/>
  <c r="X68" i="12"/>
  <c r="Q64" i="12"/>
  <c r="T63" i="12"/>
  <c r="R64" i="12"/>
  <c r="U63" i="12"/>
  <c r="V63" i="12" s="1"/>
  <c r="AD63" i="12"/>
  <c r="B63" i="12"/>
  <c r="S63" i="12"/>
  <c r="AK61" i="12"/>
  <c r="AL61" i="12"/>
  <c r="P65" i="12"/>
  <c r="O64" i="12"/>
  <c r="W64" i="12" s="1"/>
  <c r="O65" i="12" l="1"/>
  <c r="W65" i="12" s="1"/>
  <c r="P66" i="12"/>
  <c r="AB63" i="12"/>
  <c r="AC63" i="12" s="1"/>
  <c r="C63" i="12" s="1"/>
  <c r="N63" i="12"/>
  <c r="S64" i="12"/>
  <c r="B64" i="12"/>
  <c r="AD64" i="12"/>
  <c r="R65" i="12"/>
  <c r="T64" i="12"/>
  <c r="Q65" i="12"/>
  <c r="G61" i="12"/>
  <c r="AE63" i="12"/>
  <c r="U64" i="12"/>
  <c r="V64" i="12" s="1"/>
  <c r="X69" i="12"/>
  <c r="AL62" i="12"/>
  <c r="AK62" i="12"/>
  <c r="AF61" i="12" l="1"/>
  <c r="AG61" i="12"/>
  <c r="E61" i="12"/>
  <c r="D61" i="12" s="1"/>
  <c r="F61" i="12" s="1"/>
  <c r="X70" i="12"/>
  <c r="U65" i="12"/>
  <c r="V65" i="12" s="1"/>
  <c r="AE64" i="12"/>
  <c r="Q66" i="12"/>
  <c r="T65" i="12"/>
  <c r="R66" i="12"/>
  <c r="AD65" i="12"/>
  <c r="B65" i="12"/>
  <c r="S65" i="12"/>
  <c r="AB64" i="12"/>
  <c r="AC64" i="12" s="1"/>
  <c r="C64" i="12" s="1"/>
  <c r="N64" i="12"/>
  <c r="AK63" i="12"/>
  <c r="AL63" i="12"/>
  <c r="P67" i="12"/>
  <c r="O66" i="12"/>
  <c r="W66" i="12" s="1"/>
  <c r="P68" i="12" l="1"/>
  <c r="O67" i="12"/>
  <c r="W67" i="12" s="1"/>
  <c r="AB65" i="12"/>
  <c r="AC65" i="12" s="1"/>
  <c r="C65" i="12" s="1"/>
  <c r="N65" i="12"/>
  <c r="S66" i="12"/>
  <c r="T66" i="12" s="1"/>
  <c r="AD66" i="12"/>
  <c r="B66" i="12"/>
  <c r="R67" i="12"/>
  <c r="Q67" i="12"/>
  <c r="H61" i="12"/>
  <c r="AL64" i="12"/>
  <c r="AK64" i="12"/>
  <c r="AE65" i="12"/>
  <c r="U66" i="12"/>
  <c r="V66" i="12" s="1"/>
  <c r="X71" i="12"/>
  <c r="M10" i="8"/>
  <c r="U67" i="12" l="1"/>
  <c r="V67" i="12" s="1"/>
  <c r="X72" i="12"/>
  <c r="G62" i="12"/>
  <c r="Y62" i="12"/>
  <c r="Q68" i="12"/>
  <c r="T67" i="12"/>
  <c r="R68" i="12"/>
  <c r="N66" i="12"/>
  <c r="AB66" i="12"/>
  <c r="AC66" i="12" s="1"/>
  <c r="C66" i="12" s="1"/>
  <c r="AD67" i="12"/>
  <c r="B67" i="12"/>
  <c r="S67" i="12"/>
  <c r="AE66" i="12"/>
  <c r="AK65" i="12"/>
  <c r="AL65" i="12"/>
  <c r="P69" i="12"/>
  <c r="O68" i="12"/>
  <c r="W68" i="12" s="1"/>
  <c r="AG62" i="12" l="1"/>
  <c r="O69" i="12"/>
  <c r="W69" i="12" s="1"/>
  <c r="P70" i="12"/>
  <c r="AB67" i="12"/>
  <c r="AC67" i="12" s="1"/>
  <c r="C67" i="12" s="1"/>
  <c r="N67" i="12"/>
  <c r="AE67" i="12"/>
  <c r="AL66" i="12"/>
  <c r="AK66" i="12"/>
  <c r="U68" i="12"/>
  <c r="V68" i="12" s="1"/>
  <c r="AF62" i="12"/>
  <c r="S68" i="12"/>
  <c r="B68" i="12"/>
  <c r="AD68" i="12"/>
  <c r="R69" i="12"/>
  <c r="T68" i="12"/>
  <c r="Q69" i="12"/>
  <c r="E62" i="12"/>
  <c r="D62" i="12" s="1"/>
  <c r="F62" i="12" s="1"/>
  <c r="X73" i="12"/>
  <c r="Q70" i="12" l="1"/>
  <c r="R70" i="12"/>
  <c r="AD69" i="12"/>
  <c r="B69" i="12"/>
  <c r="S69" i="12"/>
  <c r="T69" i="12" s="1"/>
  <c r="AB68" i="12"/>
  <c r="AC68" i="12" s="1"/>
  <c r="C68" i="12" s="1"/>
  <c r="N68" i="12"/>
  <c r="U69" i="12"/>
  <c r="V69" i="12" s="1"/>
  <c r="AE68" i="12"/>
  <c r="AK67" i="12"/>
  <c r="AL67" i="12"/>
  <c r="P71" i="12"/>
  <c r="O70" i="12"/>
  <c r="W70" i="12" s="1"/>
  <c r="X74" i="12"/>
  <c r="H62" i="12" l="1"/>
  <c r="X75" i="12"/>
  <c r="P72" i="12"/>
  <c r="O71" i="12"/>
  <c r="W71" i="12" s="1"/>
  <c r="AL68" i="12"/>
  <c r="AK68" i="12"/>
  <c r="AE69" i="12"/>
  <c r="U70" i="12"/>
  <c r="V70" i="12" s="1"/>
  <c r="AB69" i="12"/>
  <c r="AC69" i="12" s="1"/>
  <c r="C69" i="12" s="1"/>
  <c r="N69" i="12"/>
  <c r="S70" i="12"/>
  <c r="AD70" i="12"/>
  <c r="B70" i="12"/>
  <c r="R71" i="12"/>
  <c r="Q71" i="12"/>
  <c r="T70" i="12"/>
  <c r="U71" i="12" l="1"/>
  <c r="V71" i="12" s="1"/>
  <c r="AD71" i="12"/>
  <c r="B71" i="12"/>
  <c r="S71" i="12"/>
  <c r="Q72" i="12"/>
  <c r="T71" i="12"/>
  <c r="R72" i="12"/>
  <c r="N70" i="12"/>
  <c r="AB70" i="12"/>
  <c r="AC70" i="12" s="1"/>
  <c r="C70" i="12" s="1"/>
  <c r="P73" i="12"/>
  <c r="O72" i="12"/>
  <c r="W72" i="12" s="1"/>
  <c r="AE70" i="12"/>
  <c r="AK69" i="12"/>
  <c r="AL69" i="12"/>
  <c r="X76" i="12"/>
  <c r="G63" i="12"/>
  <c r="Y63" i="12"/>
  <c r="Z63" i="12" s="1"/>
  <c r="Q10" i="8"/>
  <c r="AF63" i="12" l="1"/>
  <c r="AG63" i="12"/>
  <c r="E63" i="12" s="1"/>
  <c r="S72" i="12"/>
  <c r="T72" i="12" s="1"/>
  <c r="B72" i="12"/>
  <c r="AD72" i="12"/>
  <c r="Q73" i="12"/>
  <c r="R73" i="12"/>
  <c r="AB71" i="12"/>
  <c r="AC71" i="12" s="1"/>
  <c r="C71" i="12" s="1"/>
  <c r="N71" i="12"/>
  <c r="X77" i="12"/>
  <c r="P74" i="12"/>
  <c r="O73" i="12"/>
  <c r="W73" i="12" s="1"/>
  <c r="AL70" i="12"/>
  <c r="AK70" i="12"/>
  <c r="U72" i="12"/>
  <c r="V72" i="12" s="1"/>
  <c r="AE71" i="12"/>
  <c r="D63" i="12" l="1"/>
  <c r="P75" i="12"/>
  <c r="O74" i="12"/>
  <c r="W74" i="12" s="1"/>
  <c r="AK71" i="12"/>
  <c r="AL71" i="12"/>
  <c r="U73" i="12"/>
  <c r="V73" i="12" s="1"/>
  <c r="R74" i="12"/>
  <c r="Q74" i="12"/>
  <c r="T73" i="12"/>
  <c r="AB72" i="12"/>
  <c r="AC72" i="12" s="1"/>
  <c r="C72" i="12" s="1"/>
  <c r="N72" i="12"/>
  <c r="X78" i="12"/>
  <c r="S73" i="12"/>
  <c r="AD73" i="12"/>
  <c r="B73" i="12"/>
  <c r="AE72" i="12"/>
  <c r="L8" i="8"/>
  <c r="F63" i="12" l="1"/>
  <c r="H63" i="12" s="1"/>
  <c r="AE73" i="12"/>
  <c r="X79" i="12"/>
  <c r="Q75" i="12"/>
  <c r="T74" i="12"/>
  <c r="R75" i="12"/>
  <c r="AB73" i="12"/>
  <c r="AC73" i="12" s="1"/>
  <c r="C73" i="12" s="1"/>
  <c r="N73" i="12"/>
  <c r="AK72" i="12"/>
  <c r="AL72" i="12"/>
  <c r="U74" i="12"/>
  <c r="V74" i="12" s="1"/>
  <c r="AD74" i="12"/>
  <c r="B74" i="12"/>
  <c r="S74" i="12"/>
  <c r="P76" i="12"/>
  <c r="O75" i="12"/>
  <c r="W75" i="12" s="1"/>
  <c r="Y64" i="12" l="1"/>
  <c r="Z64" i="12" s="1"/>
  <c r="G64" i="12"/>
  <c r="AF64" i="12" s="1"/>
  <c r="P77" i="12"/>
  <c r="O76" i="12"/>
  <c r="W76" i="12" s="1"/>
  <c r="AB74" i="12"/>
  <c r="AC74" i="12" s="1"/>
  <c r="C74" i="12" s="1"/>
  <c r="N74" i="12"/>
  <c r="AL73" i="12"/>
  <c r="AK73" i="12"/>
  <c r="S75" i="12"/>
  <c r="AD75" i="12"/>
  <c r="B75" i="12"/>
  <c r="R76" i="12"/>
  <c r="Q76" i="12"/>
  <c r="T75" i="12"/>
  <c r="AE74" i="12"/>
  <c r="U75" i="12"/>
  <c r="V75" i="12" s="1"/>
  <c r="X80" i="12"/>
  <c r="N8" i="8"/>
  <c r="G8" i="8"/>
  <c r="AG64" i="12" l="1"/>
  <c r="E64" i="12" s="1"/>
  <c r="D64" i="12" s="1"/>
  <c r="Q77" i="12"/>
  <c r="T76" i="12"/>
  <c r="R77" i="12"/>
  <c r="U76" i="12"/>
  <c r="V76" i="12" s="1"/>
  <c r="AD76" i="12"/>
  <c r="B76" i="12"/>
  <c r="S76" i="12"/>
  <c r="AE75" i="12"/>
  <c r="AK74" i="12"/>
  <c r="AL74" i="12"/>
  <c r="X81" i="12"/>
  <c r="AB75" i="12"/>
  <c r="AC75" i="12" s="1"/>
  <c r="C75" i="12" s="1"/>
  <c r="N75" i="12"/>
  <c r="P78" i="12"/>
  <c r="O77" i="12"/>
  <c r="W77" i="12" s="1"/>
  <c r="F64" i="12" l="1"/>
  <c r="H64" i="12" s="1"/>
  <c r="P79" i="12"/>
  <c r="O78" i="12"/>
  <c r="W78" i="12" s="1"/>
  <c r="AE76" i="12"/>
  <c r="U77" i="12"/>
  <c r="V77" i="12" s="1"/>
  <c r="AL75" i="12"/>
  <c r="AK75" i="12"/>
  <c r="X82" i="12"/>
  <c r="AB76" i="12"/>
  <c r="AC76" i="12" s="1"/>
  <c r="C76" i="12" s="1"/>
  <c r="N76" i="12"/>
  <c r="S77" i="12"/>
  <c r="AD77" i="12"/>
  <c r="B77" i="12"/>
  <c r="R78" i="12"/>
  <c r="Q78" i="12"/>
  <c r="T77" i="12"/>
  <c r="G10" i="8"/>
  <c r="F10" i="8" l="1"/>
  <c r="G11" i="8"/>
  <c r="F11" i="8" s="1"/>
  <c r="Y65" i="12"/>
  <c r="Z65" i="12" s="1"/>
  <c r="G65" i="12"/>
  <c r="AF65" i="12" s="1"/>
  <c r="AB77" i="12"/>
  <c r="AC77" i="12" s="1"/>
  <c r="C77" i="12" s="1"/>
  <c r="N77" i="12"/>
  <c r="Q79" i="12"/>
  <c r="R79" i="12"/>
  <c r="U78" i="12"/>
  <c r="V78" i="12" s="1"/>
  <c r="AD78" i="12"/>
  <c r="B78" i="12"/>
  <c r="S78" i="12"/>
  <c r="T78" i="12" s="1"/>
  <c r="AE77" i="12"/>
  <c r="AK76" i="12"/>
  <c r="AL76" i="12"/>
  <c r="X83" i="12"/>
  <c r="P80" i="12"/>
  <c r="O79" i="12"/>
  <c r="W79" i="12" s="1"/>
  <c r="AG65" i="12" l="1"/>
  <c r="E65" i="12" s="1"/>
  <c r="D65" i="12" s="1"/>
  <c r="U79" i="12"/>
  <c r="V79" i="12" s="1"/>
  <c r="P81" i="12"/>
  <c r="O80" i="12"/>
  <c r="W80" i="12" s="1"/>
  <c r="X84" i="12"/>
  <c r="AB78" i="12"/>
  <c r="AC78" i="12" s="1"/>
  <c r="C78" i="12" s="1"/>
  <c r="N78" i="12"/>
  <c r="AL77" i="12"/>
  <c r="AK77" i="12"/>
  <c r="AE78" i="12"/>
  <c r="S79" i="12"/>
  <c r="AD79" i="12"/>
  <c r="B79" i="12"/>
  <c r="R80" i="12"/>
  <c r="Q80" i="12"/>
  <c r="T79" i="12"/>
  <c r="F65" i="12" l="1"/>
  <c r="H65" i="12" s="1"/>
  <c r="Q81" i="12"/>
  <c r="T80" i="12"/>
  <c r="R81" i="12"/>
  <c r="AB79" i="12"/>
  <c r="AC79" i="12" s="1"/>
  <c r="C79" i="12" s="1"/>
  <c r="N79" i="12"/>
  <c r="U80" i="12"/>
  <c r="V80" i="12" s="1"/>
  <c r="AD80" i="12"/>
  <c r="B80" i="12"/>
  <c r="S80" i="12"/>
  <c r="AE79" i="12"/>
  <c r="AK78" i="12"/>
  <c r="AL78" i="12"/>
  <c r="X85" i="12"/>
  <c r="P82" i="12"/>
  <c r="O81" i="12"/>
  <c r="W81" i="12" s="1"/>
  <c r="G66" i="12" l="1"/>
  <c r="AF66" i="12" s="1"/>
  <c r="Y66" i="12"/>
  <c r="Z66" i="12" s="1"/>
  <c r="U81" i="12"/>
  <c r="V81" i="12" s="1"/>
  <c r="X86" i="12"/>
  <c r="AE80" i="12"/>
  <c r="P83" i="12"/>
  <c r="O82" i="12"/>
  <c r="W82" i="12" s="1"/>
  <c r="AB80" i="12"/>
  <c r="AC80" i="12" s="1"/>
  <c r="C80" i="12" s="1"/>
  <c r="N80" i="12"/>
  <c r="AL79" i="12"/>
  <c r="AK79" i="12"/>
  <c r="S81" i="12"/>
  <c r="T81" i="12" s="1"/>
  <c r="AD81" i="12"/>
  <c r="B81" i="12"/>
  <c r="R82" i="12"/>
  <c r="Q82" i="12"/>
  <c r="AG66" i="12" l="1"/>
  <c r="E66" i="12" s="1"/>
  <c r="D66" i="12" s="1"/>
  <c r="F66" i="12" s="1"/>
  <c r="U82" i="12"/>
  <c r="V82" i="12" s="1"/>
  <c r="AD82" i="12"/>
  <c r="B82" i="12"/>
  <c r="S82" i="12"/>
  <c r="AE81" i="12"/>
  <c r="Q83" i="12"/>
  <c r="T82" i="12"/>
  <c r="R83" i="12"/>
  <c r="AB81" i="12"/>
  <c r="AC81" i="12" s="1"/>
  <c r="C81" i="12" s="1"/>
  <c r="N81" i="12"/>
  <c r="P84" i="12"/>
  <c r="O83" i="12"/>
  <c r="W83" i="12" s="1"/>
  <c r="AK80" i="12"/>
  <c r="AL80" i="12"/>
  <c r="X87" i="12"/>
  <c r="H66" i="12" l="1"/>
  <c r="G67" i="12" s="1"/>
  <c r="P85" i="12"/>
  <c r="O84" i="12"/>
  <c r="W84" i="12" s="1"/>
  <c r="X88" i="12"/>
  <c r="AL81" i="12"/>
  <c r="AK81" i="12"/>
  <c r="S83" i="12"/>
  <c r="AD83" i="12"/>
  <c r="B83" i="12"/>
  <c r="R84" i="12"/>
  <c r="Q84" i="12"/>
  <c r="T83" i="12"/>
  <c r="AB82" i="12"/>
  <c r="AC82" i="12" s="1"/>
  <c r="C82" i="12" s="1"/>
  <c r="N82" i="12"/>
  <c r="U83" i="12"/>
  <c r="V83" i="12" s="1"/>
  <c r="AE82" i="12"/>
  <c r="Y67" i="12" l="1"/>
  <c r="Z67" i="12" s="1"/>
  <c r="AF67" i="12"/>
  <c r="AG67" i="12"/>
  <c r="E67" i="12" s="1"/>
  <c r="D67" i="12" s="1"/>
  <c r="F67" i="12" s="1"/>
  <c r="Q85" i="12"/>
  <c r="R85" i="12"/>
  <c r="AB83" i="12"/>
  <c r="AC83" i="12" s="1"/>
  <c r="C83" i="12" s="1"/>
  <c r="N83" i="12"/>
  <c r="AK82" i="12"/>
  <c r="AL82" i="12"/>
  <c r="U84" i="12"/>
  <c r="V84" i="12" s="1"/>
  <c r="AD84" i="12"/>
  <c r="B84" i="12"/>
  <c r="S84" i="12"/>
  <c r="T84" i="12" s="1"/>
  <c r="AE83" i="12"/>
  <c r="X89" i="12"/>
  <c r="P86" i="12"/>
  <c r="O85" i="12"/>
  <c r="W85" i="12" s="1"/>
  <c r="H67" i="12" l="1"/>
  <c r="P87" i="12"/>
  <c r="O86" i="12"/>
  <c r="W86" i="12" s="1"/>
  <c r="AE84" i="12"/>
  <c r="U85" i="12"/>
  <c r="V85" i="12" s="1"/>
  <c r="X90" i="12"/>
  <c r="AB84" i="12"/>
  <c r="AC84" i="12" s="1"/>
  <c r="C84" i="12" s="1"/>
  <c r="N84" i="12"/>
  <c r="AL83" i="12"/>
  <c r="AK83" i="12"/>
  <c r="S85" i="12"/>
  <c r="AD85" i="12"/>
  <c r="B85" i="12"/>
  <c r="R86" i="12"/>
  <c r="Q86" i="12"/>
  <c r="T85" i="12"/>
  <c r="G68" i="12" l="1"/>
  <c r="Y68" i="12"/>
  <c r="Z68" i="12" s="1"/>
  <c r="Q87" i="12"/>
  <c r="T86" i="12"/>
  <c r="R87" i="12"/>
  <c r="AB85" i="12"/>
  <c r="AC85" i="12" s="1"/>
  <c r="C85" i="12" s="1"/>
  <c r="N85" i="12"/>
  <c r="U86" i="12"/>
  <c r="V86" i="12" s="1"/>
  <c r="AD86" i="12"/>
  <c r="B86" i="12"/>
  <c r="S86" i="12"/>
  <c r="AE85" i="12"/>
  <c r="AK84" i="12"/>
  <c r="AL84" i="12"/>
  <c r="X91" i="12"/>
  <c r="P88" i="12"/>
  <c r="O87" i="12"/>
  <c r="W87" i="12" s="1"/>
  <c r="AF68" i="12" l="1"/>
  <c r="AG68" i="12"/>
  <c r="E68" i="12" s="1"/>
  <c r="D68" i="12" s="1"/>
  <c r="F68" i="12" s="1"/>
  <c r="H68" i="12" s="1"/>
  <c r="X92" i="12"/>
  <c r="AB86" i="12"/>
  <c r="AC86" i="12" s="1"/>
  <c r="C86" i="12" s="1"/>
  <c r="N86" i="12"/>
  <c r="AL85" i="12"/>
  <c r="AK85" i="12"/>
  <c r="S87" i="12"/>
  <c r="AD87" i="12"/>
  <c r="B87" i="12"/>
  <c r="R88" i="12"/>
  <c r="Q88" i="12"/>
  <c r="T87" i="12"/>
  <c r="P89" i="12"/>
  <c r="O88" i="12"/>
  <c r="W88" i="12" s="1"/>
  <c r="AE86" i="12"/>
  <c r="U87" i="12"/>
  <c r="V87" i="12" s="1"/>
  <c r="G69" i="12" l="1"/>
  <c r="AF69" i="12" s="1"/>
  <c r="Y69" i="12"/>
  <c r="Z69" i="12" s="1"/>
  <c r="P90" i="12"/>
  <c r="O89" i="12"/>
  <c r="W89" i="12" s="1"/>
  <c r="Q89" i="12"/>
  <c r="T88" i="12"/>
  <c r="R89" i="12"/>
  <c r="AB87" i="12"/>
  <c r="AC87" i="12" s="1"/>
  <c r="C87" i="12" s="1"/>
  <c r="N87" i="12"/>
  <c r="U88" i="12"/>
  <c r="V88" i="12" s="1"/>
  <c r="AD88" i="12"/>
  <c r="B88" i="12"/>
  <c r="S88" i="12"/>
  <c r="AE87" i="12"/>
  <c r="AK86" i="12"/>
  <c r="AL86" i="12"/>
  <c r="X93" i="12"/>
  <c r="AG69" i="12" l="1"/>
  <c r="E69" i="12" s="1"/>
  <c r="D69" i="12" s="1"/>
  <c r="F69" i="12" s="1"/>
  <c r="H69" i="12" s="1"/>
  <c r="U89" i="12"/>
  <c r="V89" i="12" s="1"/>
  <c r="AE88" i="12"/>
  <c r="X94" i="12"/>
  <c r="AB88" i="12"/>
  <c r="AC88" i="12" s="1"/>
  <c r="C88" i="12" s="1"/>
  <c r="N88" i="12"/>
  <c r="AL87" i="12"/>
  <c r="AK87" i="12"/>
  <c r="S89" i="12"/>
  <c r="AD89" i="12"/>
  <c r="B89" i="12"/>
  <c r="R90" i="12"/>
  <c r="Q90" i="12"/>
  <c r="T89" i="12"/>
  <c r="P91" i="12"/>
  <c r="O90" i="12"/>
  <c r="W90" i="12" s="1"/>
  <c r="G70" i="12" l="1"/>
  <c r="Y70" i="12"/>
  <c r="Z70" i="12" s="1"/>
  <c r="Q91" i="12"/>
  <c r="R91" i="12"/>
  <c r="AB89" i="12"/>
  <c r="AC89" i="12" s="1"/>
  <c r="C89" i="12" s="1"/>
  <c r="N89" i="12"/>
  <c r="U90" i="12"/>
  <c r="V90" i="12" s="1"/>
  <c r="AD90" i="12"/>
  <c r="B90" i="12"/>
  <c r="S90" i="12"/>
  <c r="T90" i="12" s="1"/>
  <c r="AE89" i="12"/>
  <c r="AK88" i="12"/>
  <c r="AL88" i="12"/>
  <c r="X95" i="12"/>
  <c r="P92" i="12"/>
  <c r="O91" i="12"/>
  <c r="W91" i="12" s="1"/>
  <c r="AG70" i="12" l="1"/>
  <c r="E70" i="12" s="1"/>
  <c r="D70" i="12" s="1"/>
  <c r="F70" i="12" s="1"/>
  <c r="H70" i="12" s="1"/>
  <c r="AF70" i="12"/>
  <c r="U91" i="12"/>
  <c r="V91" i="12" s="1"/>
  <c r="AE90" i="12"/>
  <c r="P93" i="12"/>
  <c r="O92" i="12"/>
  <c r="W92" i="12" s="1"/>
  <c r="X96" i="12"/>
  <c r="AB90" i="12"/>
  <c r="AC90" i="12" s="1"/>
  <c r="C90" i="12" s="1"/>
  <c r="N90" i="12"/>
  <c r="AL89" i="12"/>
  <c r="AK89" i="12"/>
  <c r="S91" i="12"/>
  <c r="AD91" i="12"/>
  <c r="B91" i="12"/>
  <c r="R92" i="12"/>
  <c r="Q92" i="12"/>
  <c r="T91" i="12"/>
  <c r="G71" i="12" l="1"/>
  <c r="Y71" i="12"/>
  <c r="Z71" i="12" s="1"/>
  <c r="AI56" i="12"/>
  <c r="U92" i="12"/>
  <c r="V92" i="12" s="1"/>
  <c r="AD92" i="12"/>
  <c r="B92" i="12"/>
  <c r="S92" i="12"/>
  <c r="AE91" i="12"/>
  <c r="Q93" i="12"/>
  <c r="T92" i="12"/>
  <c r="R93" i="12"/>
  <c r="AB91" i="12"/>
  <c r="AC91" i="12" s="1"/>
  <c r="C91" i="12" s="1"/>
  <c r="N91" i="12"/>
  <c r="AK90" i="12"/>
  <c r="AL90" i="12"/>
  <c r="X97" i="12"/>
  <c r="P94" i="12"/>
  <c r="O93" i="12"/>
  <c r="W93" i="12" s="1"/>
  <c r="AG71" i="12" l="1"/>
  <c r="E71" i="12" s="1"/>
  <c r="D71" i="12" s="1"/>
  <c r="F71" i="12" s="1"/>
  <c r="AF71" i="12"/>
  <c r="X98" i="12"/>
  <c r="P95" i="12"/>
  <c r="O94" i="12"/>
  <c r="W94" i="12" s="1"/>
  <c r="AL91" i="12"/>
  <c r="AK91" i="12"/>
  <c r="S93" i="12"/>
  <c r="T93" i="12" s="1"/>
  <c r="AD93" i="12"/>
  <c r="B93" i="12"/>
  <c r="R94" i="12"/>
  <c r="Q94" i="12"/>
  <c r="AB92" i="12"/>
  <c r="AC92" i="12" s="1"/>
  <c r="C92" i="12" s="1"/>
  <c r="N92" i="12"/>
  <c r="U93" i="12"/>
  <c r="V93" i="12" s="1"/>
  <c r="AE92" i="12"/>
  <c r="H71" i="12" l="1"/>
  <c r="Q95" i="12"/>
  <c r="T94" i="12"/>
  <c r="R95" i="12"/>
  <c r="AB93" i="12"/>
  <c r="AC93" i="12" s="1"/>
  <c r="C93" i="12" s="1"/>
  <c r="N93" i="12"/>
  <c r="P96" i="12"/>
  <c r="O95" i="12"/>
  <c r="W95" i="12" s="1"/>
  <c r="AK92" i="12"/>
  <c r="AL92" i="12"/>
  <c r="U94" i="12"/>
  <c r="V94" i="12" s="1"/>
  <c r="AD94" i="12"/>
  <c r="B94" i="12"/>
  <c r="S94" i="12"/>
  <c r="AE93" i="12"/>
  <c r="X99" i="12"/>
  <c r="Y72" i="12" l="1"/>
  <c r="Z72" i="12" s="1"/>
  <c r="G72" i="12"/>
  <c r="AG72" i="12" s="1"/>
  <c r="AE94" i="12"/>
  <c r="P97" i="12"/>
  <c r="O96" i="12"/>
  <c r="W96" i="12" s="1"/>
  <c r="U95" i="12"/>
  <c r="V95" i="12" s="1"/>
  <c r="X100" i="12"/>
  <c r="AB94" i="12"/>
  <c r="AC94" i="12" s="1"/>
  <c r="C94" i="12" s="1"/>
  <c r="N94" i="12"/>
  <c r="AL93" i="12"/>
  <c r="AK93" i="12"/>
  <c r="S95" i="12"/>
  <c r="AD95" i="12"/>
  <c r="B95" i="12"/>
  <c r="R96" i="12"/>
  <c r="Q96" i="12"/>
  <c r="T95" i="12"/>
  <c r="AF72" i="12" l="1"/>
  <c r="E72" i="12" s="1"/>
  <c r="D72" i="12" s="1"/>
  <c r="F72" i="12" s="1"/>
  <c r="R97" i="12"/>
  <c r="Q97" i="12"/>
  <c r="AB95" i="12"/>
  <c r="AC95" i="12" s="1"/>
  <c r="C95" i="12" s="1"/>
  <c r="N95" i="12"/>
  <c r="U96" i="12"/>
  <c r="V96" i="12" s="1"/>
  <c r="AD96" i="12"/>
  <c r="B96" i="12"/>
  <c r="S96" i="12"/>
  <c r="T96" i="12" s="1"/>
  <c r="AE95" i="12"/>
  <c r="AK94" i="12"/>
  <c r="AL94" i="12"/>
  <c r="X101" i="12"/>
  <c r="P98" i="12"/>
  <c r="O97" i="12"/>
  <c r="W97" i="12" s="1"/>
  <c r="H72" i="12" l="1"/>
  <c r="P99" i="12"/>
  <c r="O98" i="12"/>
  <c r="W98" i="12" s="1"/>
  <c r="X102" i="12"/>
  <c r="AB96" i="12"/>
  <c r="AC96" i="12" s="1"/>
  <c r="C96" i="12" s="1"/>
  <c r="N96" i="12"/>
  <c r="R35" i="12"/>
  <c r="S35" i="12"/>
  <c r="U97" i="12"/>
  <c r="V97" i="12" s="1"/>
  <c r="AL95" i="12"/>
  <c r="AK95" i="12"/>
  <c r="Q98" i="12"/>
  <c r="T97" i="12"/>
  <c r="R98" i="12"/>
  <c r="AD97" i="12"/>
  <c r="B97" i="12"/>
  <c r="S97" i="12"/>
  <c r="Y73" i="12" l="1"/>
  <c r="Z73" i="12" s="1"/>
  <c r="G73" i="12"/>
  <c r="AE96" i="12"/>
  <c r="AE97" i="12" s="1"/>
  <c r="AB97" i="12"/>
  <c r="AC97" i="12" s="1"/>
  <c r="C97" i="12" s="1"/>
  <c r="N97" i="12"/>
  <c r="R99" i="12"/>
  <c r="Q99" i="12"/>
  <c r="T98" i="12"/>
  <c r="S98" i="12"/>
  <c r="AD98" i="12"/>
  <c r="B98" i="12"/>
  <c r="U98" i="12"/>
  <c r="V98" i="12" s="1"/>
  <c r="AL96" i="12"/>
  <c r="AK96" i="12"/>
  <c r="X103" i="12"/>
  <c r="P100" i="12"/>
  <c r="O99" i="12"/>
  <c r="W99" i="12" s="1"/>
  <c r="AG73" i="12" l="1"/>
  <c r="E73" i="12" s="1"/>
  <c r="D73" i="12" s="1"/>
  <c r="F73" i="12" s="1"/>
  <c r="AF73" i="12"/>
  <c r="X104" i="12"/>
  <c r="P101" i="12"/>
  <c r="O100" i="12"/>
  <c r="W100" i="12" s="1"/>
  <c r="AB98" i="12"/>
  <c r="AC98" i="12" s="1"/>
  <c r="C98" i="12" s="1"/>
  <c r="N98" i="12"/>
  <c r="Q100" i="12"/>
  <c r="T99" i="12"/>
  <c r="R100" i="12"/>
  <c r="AK97" i="12"/>
  <c r="AL97" i="12"/>
  <c r="AE98" i="12"/>
  <c r="U99" i="12"/>
  <c r="V99" i="12" s="1"/>
  <c r="AD99" i="12"/>
  <c r="B99" i="12"/>
  <c r="S99" i="12"/>
  <c r="H73" i="12" l="1"/>
  <c r="Y74" i="12" s="1"/>
  <c r="Z74" i="12" s="1"/>
  <c r="S100" i="12"/>
  <c r="AD100" i="12"/>
  <c r="B100" i="12"/>
  <c r="R101" i="12"/>
  <c r="Q101" i="12"/>
  <c r="T100" i="12"/>
  <c r="P102" i="12"/>
  <c r="O101" i="12"/>
  <c r="W101" i="12" s="1"/>
  <c r="AB99" i="12"/>
  <c r="AC99" i="12" s="1"/>
  <c r="C99" i="12" s="1"/>
  <c r="N99" i="12"/>
  <c r="AE99" i="12"/>
  <c r="U100" i="12"/>
  <c r="V100" i="12" s="1"/>
  <c r="AL98" i="12"/>
  <c r="AK98" i="12"/>
  <c r="X105" i="12"/>
  <c r="G74" i="12" l="1"/>
  <c r="AF74" i="12" s="1"/>
  <c r="X106" i="12"/>
  <c r="U101" i="12"/>
  <c r="V101" i="12" s="1"/>
  <c r="AD101" i="12"/>
  <c r="B101" i="12"/>
  <c r="S101" i="12"/>
  <c r="AE100" i="12"/>
  <c r="AK99" i="12"/>
  <c r="AL99" i="12"/>
  <c r="P103" i="12"/>
  <c r="O102" i="12"/>
  <c r="W102" i="12" s="1"/>
  <c r="Q102" i="12"/>
  <c r="T101" i="12"/>
  <c r="R102" i="12"/>
  <c r="AB100" i="12"/>
  <c r="AC100" i="12" s="1"/>
  <c r="C100" i="12" s="1"/>
  <c r="N100" i="12"/>
  <c r="AG74" i="12" l="1"/>
  <c r="E74" i="12" s="1"/>
  <c r="D74" i="12" s="1"/>
  <c r="F74" i="12" s="1"/>
  <c r="H74" i="12" s="1"/>
  <c r="U102" i="12"/>
  <c r="V102" i="12" s="1"/>
  <c r="AE101" i="12"/>
  <c r="AL100" i="12"/>
  <c r="AK100" i="12"/>
  <c r="S102" i="12"/>
  <c r="T102" i="12" s="1"/>
  <c r="AD102" i="12"/>
  <c r="B102" i="12"/>
  <c r="R103" i="12"/>
  <c r="Q103" i="12"/>
  <c r="P104" i="12"/>
  <c r="O103" i="12"/>
  <c r="W103" i="12" s="1"/>
  <c r="AB101" i="12"/>
  <c r="AC101" i="12" s="1"/>
  <c r="C101" i="12" s="1"/>
  <c r="N101" i="12"/>
  <c r="X107" i="12"/>
  <c r="G75" i="12" l="1"/>
  <c r="AG75" i="12" s="1"/>
  <c r="E75" i="12" s="1"/>
  <c r="D75" i="12" s="1"/>
  <c r="Y75" i="12"/>
  <c r="Z75" i="12" s="1"/>
  <c r="X108" i="12"/>
  <c r="AK101" i="12"/>
  <c r="AL101" i="12"/>
  <c r="U103" i="12"/>
  <c r="V103" i="12" s="1"/>
  <c r="AD103" i="12"/>
  <c r="B103" i="12"/>
  <c r="S103" i="12"/>
  <c r="AE102" i="12"/>
  <c r="P105" i="12"/>
  <c r="O104" i="12"/>
  <c r="W104" i="12" s="1"/>
  <c r="Q104" i="12"/>
  <c r="T103" i="12"/>
  <c r="R104" i="12"/>
  <c r="AB102" i="12"/>
  <c r="AC102" i="12" s="1"/>
  <c r="C102" i="12" s="1"/>
  <c r="N102" i="12"/>
  <c r="F75" i="12" l="1"/>
  <c r="H75" i="12" s="1"/>
  <c r="AF75" i="12"/>
  <c r="U104" i="12"/>
  <c r="V104" i="12" s="1"/>
  <c r="AE103" i="12"/>
  <c r="AL102" i="12"/>
  <c r="AK102" i="12"/>
  <c r="S104" i="12"/>
  <c r="AD104" i="12"/>
  <c r="B104" i="12"/>
  <c r="R105" i="12"/>
  <c r="Q105" i="12"/>
  <c r="T104" i="12"/>
  <c r="P106" i="12"/>
  <c r="O105" i="12"/>
  <c r="W105" i="12" s="1"/>
  <c r="AB103" i="12"/>
  <c r="AC103" i="12" s="1"/>
  <c r="C103" i="12" s="1"/>
  <c r="N103" i="12"/>
  <c r="X109" i="12"/>
  <c r="G76" i="12" l="1"/>
  <c r="AF76" i="12" s="1"/>
  <c r="Y76" i="12"/>
  <c r="Z76" i="12" s="1"/>
  <c r="X110" i="12"/>
  <c r="P107" i="12"/>
  <c r="O106" i="12"/>
  <c r="W106" i="12" s="1"/>
  <c r="Q106" i="12"/>
  <c r="R106" i="12"/>
  <c r="AB104" i="12"/>
  <c r="AC104" i="12" s="1"/>
  <c r="C104" i="12" s="1"/>
  <c r="N104" i="12"/>
  <c r="AK103" i="12"/>
  <c r="AL103" i="12"/>
  <c r="U105" i="12"/>
  <c r="V105" i="12" s="1"/>
  <c r="AD105" i="12"/>
  <c r="B105" i="12"/>
  <c r="S105" i="12"/>
  <c r="T105" i="12" s="1"/>
  <c r="AE104" i="12"/>
  <c r="AG76" i="12" l="1"/>
  <c r="E76" i="12" s="1"/>
  <c r="D76" i="12" s="1"/>
  <c r="F76" i="12" s="1"/>
  <c r="AE105" i="12"/>
  <c r="AB105" i="12"/>
  <c r="AC105" i="12" s="1"/>
  <c r="C105" i="12" s="1"/>
  <c r="N105" i="12"/>
  <c r="AL104" i="12"/>
  <c r="AK104" i="12"/>
  <c r="S106" i="12"/>
  <c r="AD106" i="12"/>
  <c r="B106" i="12"/>
  <c r="R107" i="12"/>
  <c r="Q107" i="12"/>
  <c r="T106" i="12"/>
  <c r="P108" i="12"/>
  <c r="O107" i="12"/>
  <c r="W107" i="12" s="1"/>
  <c r="U106" i="12"/>
  <c r="V106" i="12" s="1"/>
  <c r="X111" i="12"/>
  <c r="H76" i="12" l="1"/>
  <c r="Y77" i="12" s="1"/>
  <c r="Z77" i="12" s="1"/>
  <c r="U107" i="12"/>
  <c r="V107" i="12" s="1"/>
  <c r="AD107" i="12"/>
  <c r="B107" i="12"/>
  <c r="S107" i="12"/>
  <c r="AE106" i="12"/>
  <c r="AK105" i="12"/>
  <c r="AL105" i="12"/>
  <c r="X112" i="12"/>
  <c r="P109" i="12"/>
  <c r="O108" i="12"/>
  <c r="W108" i="12" s="1"/>
  <c r="Q108" i="12"/>
  <c r="T107" i="12"/>
  <c r="R108" i="12"/>
  <c r="AB106" i="12"/>
  <c r="AC106" i="12" s="1"/>
  <c r="C106" i="12" s="1"/>
  <c r="N106" i="12"/>
  <c r="G77" i="12" l="1"/>
  <c r="AF77" i="12" s="1"/>
  <c r="X113" i="12"/>
  <c r="AB107" i="12"/>
  <c r="AC107" i="12" s="1"/>
  <c r="C107" i="12" s="1"/>
  <c r="N107" i="12"/>
  <c r="U108" i="12"/>
  <c r="V108" i="12" s="1"/>
  <c r="AL106" i="12"/>
  <c r="AK106" i="12"/>
  <c r="S108" i="12"/>
  <c r="T108" i="12" s="1"/>
  <c r="AD108" i="12"/>
  <c r="B108" i="12"/>
  <c r="R109" i="12"/>
  <c r="Q109" i="12"/>
  <c r="P110" i="12"/>
  <c r="O109" i="12"/>
  <c r="W109" i="12" s="1"/>
  <c r="AE107" i="12"/>
  <c r="AG77" i="12" l="1"/>
  <c r="E77" i="12" s="1"/>
  <c r="D77" i="12" s="1"/>
  <c r="F77" i="12" s="1"/>
  <c r="H77" i="12" s="1"/>
  <c r="G78" i="12" s="1"/>
  <c r="AF78" i="12" s="1"/>
  <c r="U109" i="12"/>
  <c r="V109" i="12" s="1"/>
  <c r="AD109" i="12"/>
  <c r="B109" i="12"/>
  <c r="S109" i="12"/>
  <c r="AE108" i="12"/>
  <c r="P111" i="12"/>
  <c r="O110" i="12"/>
  <c r="W110" i="12" s="1"/>
  <c r="Q110" i="12"/>
  <c r="T109" i="12"/>
  <c r="R110" i="12"/>
  <c r="AB108" i="12"/>
  <c r="AC108" i="12" s="1"/>
  <c r="C108" i="12" s="1"/>
  <c r="N108" i="12"/>
  <c r="AK107" i="12"/>
  <c r="AL107" i="12"/>
  <c r="X114" i="12"/>
  <c r="Y78" i="12" l="1"/>
  <c r="Z78" i="12" s="1"/>
  <c r="AG78" i="12"/>
  <c r="E78" i="12" s="1"/>
  <c r="D78" i="12" s="1"/>
  <c r="F78" i="12" s="1"/>
  <c r="H78" i="12" s="1"/>
  <c r="X115" i="12"/>
  <c r="AL108" i="12"/>
  <c r="AK108" i="12"/>
  <c r="S110" i="12"/>
  <c r="AD110" i="12"/>
  <c r="B110" i="12"/>
  <c r="R111" i="12"/>
  <c r="Q111" i="12"/>
  <c r="T110" i="12"/>
  <c r="P112" i="12"/>
  <c r="O111" i="12"/>
  <c r="W111" i="12" s="1"/>
  <c r="AB109" i="12"/>
  <c r="AC109" i="12" s="1"/>
  <c r="C109" i="12" s="1"/>
  <c r="N109" i="12"/>
  <c r="U110" i="12"/>
  <c r="V110" i="12" s="1"/>
  <c r="AE109" i="12"/>
  <c r="G79" i="12" l="1"/>
  <c r="Y79" i="12"/>
  <c r="Z79" i="12" s="1"/>
  <c r="P113" i="12"/>
  <c r="O112" i="12"/>
  <c r="W112" i="12" s="1"/>
  <c r="Q112" i="12"/>
  <c r="T111" i="12"/>
  <c r="R112" i="12"/>
  <c r="AB110" i="12"/>
  <c r="AC110" i="12" s="1"/>
  <c r="C110" i="12" s="1"/>
  <c r="N110" i="12"/>
  <c r="AK109" i="12"/>
  <c r="AL109" i="12"/>
  <c r="U111" i="12"/>
  <c r="V111" i="12" s="1"/>
  <c r="AD111" i="12"/>
  <c r="B111" i="12"/>
  <c r="S111" i="12"/>
  <c r="AE110" i="12"/>
  <c r="X116" i="12"/>
  <c r="AG79" i="12" l="1"/>
  <c r="E79" i="12" s="1"/>
  <c r="D79" i="12" s="1"/>
  <c r="F79" i="12" s="1"/>
  <c r="H79" i="12" s="1"/>
  <c r="AF79" i="12"/>
  <c r="U112" i="12"/>
  <c r="V112" i="12" s="1"/>
  <c r="AE111" i="12"/>
  <c r="X117" i="12"/>
  <c r="AB111" i="12"/>
  <c r="AC111" i="12" s="1"/>
  <c r="C111" i="12" s="1"/>
  <c r="N111" i="12"/>
  <c r="AL110" i="12"/>
  <c r="AK110" i="12"/>
  <c r="S112" i="12"/>
  <c r="AD112" i="12"/>
  <c r="B112" i="12"/>
  <c r="R113" i="12"/>
  <c r="Q113" i="12"/>
  <c r="T112" i="12"/>
  <c r="P114" i="12"/>
  <c r="O113" i="12"/>
  <c r="W113" i="12" s="1"/>
  <c r="Y80" i="12" l="1"/>
  <c r="Z80" i="12" s="1"/>
  <c r="G80" i="12"/>
  <c r="AG80" i="12" s="1"/>
  <c r="E80" i="12" s="1"/>
  <c r="D80" i="12" s="1"/>
  <c r="U113" i="12"/>
  <c r="V113" i="12" s="1"/>
  <c r="AD113" i="12"/>
  <c r="B113" i="12"/>
  <c r="S113" i="12"/>
  <c r="AE112" i="12"/>
  <c r="AK111" i="12"/>
  <c r="AL111" i="12"/>
  <c r="X118" i="12"/>
  <c r="P115" i="12"/>
  <c r="O114" i="12"/>
  <c r="W114" i="12" s="1"/>
  <c r="Q114" i="12"/>
  <c r="T113" i="12"/>
  <c r="R114" i="12"/>
  <c r="AB112" i="12"/>
  <c r="AC112" i="12" s="1"/>
  <c r="C112" i="12" s="1"/>
  <c r="N112" i="12"/>
  <c r="F80" i="12" l="1"/>
  <c r="H80" i="12" s="1"/>
  <c r="AF80" i="12"/>
  <c r="U114" i="12"/>
  <c r="V114" i="12" s="1"/>
  <c r="X119" i="12"/>
  <c r="AB113" i="12"/>
  <c r="AC113" i="12" s="1"/>
  <c r="C113" i="12" s="1"/>
  <c r="N113" i="12"/>
  <c r="AL112" i="12"/>
  <c r="AK112" i="12"/>
  <c r="S114" i="12"/>
  <c r="T114" i="12" s="1"/>
  <c r="AD114" i="12"/>
  <c r="B114" i="12"/>
  <c r="R115" i="12"/>
  <c r="Q115" i="12"/>
  <c r="P116" i="12"/>
  <c r="O115" i="12"/>
  <c r="W115" i="12" s="1"/>
  <c r="AE113" i="12"/>
  <c r="Y81" i="12" l="1"/>
  <c r="Z81" i="12" s="1"/>
  <c r="G81" i="12"/>
  <c r="AG81" i="12" s="1"/>
  <c r="E81" i="12" s="1"/>
  <c r="D81" i="12" s="1"/>
  <c r="U115" i="12"/>
  <c r="V115" i="12" s="1"/>
  <c r="P117" i="12"/>
  <c r="O116" i="12"/>
  <c r="W116" i="12" s="1"/>
  <c r="Q116" i="12"/>
  <c r="T115" i="12"/>
  <c r="R116" i="12"/>
  <c r="AB114" i="12"/>
  <c r="AC114" i="12" s="1"/>
  <c r="C114" i="12" s="1"/>
  <c r="N114" i="12"/>
  <c r="AD115" i="12"/>
  <c r="B115" i="12"/>
  <c r="S115" i="12"/>
  <c r="AE114" i="12"/>
  <c r="AK113" i="12"/>
  <c r="AL113" i="12"/>
  <c r="X120" i="12"/>
  <c r="F81" i="12" l="1"/>
  <c r="H81" i="12" s="1"/>
  <c r="AF81" i="12"/>
  <c r="U116" i="12"/>
  <c r="V116" i="12" s="1"/>
  <c r="AE115" i="12"/>
  <c r="X121" i="12"/>
  <c r="AB115" i="12"/>
  <c r="AC115" i="12" s="1"/>
  <c r="C115" i="12" s="1"/>
  <c r="N115" i="12"/>
  <c r="AL114" i="12"/>
  <c r="AK114" i="12"/>
  <c r="S116" i="12"/>
  <c r="AD116" i="12"/>
  <c r="B116" i="12"/>
  <c r="R117" i="12"/>
  <c r="Q117" i="12"/>
  <c r="T116" i="12"/>
  <c r="P118" i="12"/>
  <c r="O117" i="12"/>
  <c r="W117" i="12" s="1"/>
  <c r="Y82" i="12" l="1"/>
  <c r="Z82" i="12" s="1"/>
  <c r="G82" i="12"/>
  <c r="AG82" i="12" s="1"/>
  <c r="E82" i="12" s="1"/>
  <c r="D82" i="12" s="1"/>
  <c r="Q118" i="12"/>
  <c r="R118" i="12"/>
  <c r="U117" i="12"/>
  <c r="V117" i="12" s="1"/>
  <c r="AD117" i="12"/>
  <c r="B117" i="12"/>
  <c r="S117" i="12"/>
  <c r="T117" i="12" s="1"/>
  <c r="AE116" i="12"/>
  <c r="AK115" i="12"/>
  <c r="AL115" i="12"/>
  <c r="X122" i="12"/>
  <c r="P119" i="12"/>
  <c r="O118" i="12"/>
  <c r="W118" i="12" s="1"/>
  <c r="AB116" i="12"/>
  <c r="AC116" i="12" s="1"/>
  <c r="C116" i="12" s="1"/>
  <c r="N116" i="12"/>
  <c r="F82" i="12" l="1"/>
  <c r="H82" i="12" s="1"/>
  <c r="AF82" i="12"/>
  <c r="AE117" i="12"/>
  <c r="U118" i="12"/>
  <c r="V118" i="12" s="1"/>
  <c r="P120" i="12"/>
  <c r="O119" i="12"/>
  <c r="W119" i="12" s="1"/>
  <c r="AL116" i="12"/>
  <c r="AK116" i="12"/>
  <c r="X123" i="12"/>
  <c r="AB117" i="12"/>
  <c r="AC117" i="12" s="1"/>
  <c r="C117" i="12" s="1"/>
  <c r="N117" i="12"/>
  <c r="S118" i="12"/>
  <c r="AD118" i="12"/>
  <c r="B118" i="12"/>
  <c r="R119" i="12"/>
  <c r="Q119" i="12"/>
  <c r="T118" i="12"/>
  <c r="Y83" i="12" l="1"/>
  <c r="Z83" i="12" s="1"/>
  <c r="G83" i="12"/>
  <c r="Q120" i="12"/>
  <c r="T119" i="12"/>
  <c r="R120" i="12"/>
  <c r="AB118" i="12"/>
  <c r="AC118" i="12" s="1"/>
  <c r="C118" i="12" s="1"/>
  <c r="N118" i="12"/>
  <c r="U119" i="12"/>
  <c r="V119" i="12" s="1"/>
  <c r="AD119" i="12"/>
  <c r="B119" i="12"/>
  <c r="S119" i="12"/>
  <c r="AE118" i="12"/>
  <c r="AK117" i="12"/>
  <c r="AL117" i="12"/>
  <c r="X124" i="12"/>
  <c r="P121" i="12"/>
  <c r="O120" i="12"/>
  <c r="W120" i="12" s="1"/>
  <c r="AG83" i="12" l="1"/>
  <c r="E83" i="12" s="1"/>
  <c r="D83" i="12" s="1"/>
  <c r="F83" i="12" s="1"/>
  <c r="AF83" i="12"/>
  <c r="P122" i="12"/>
  <c r="O121" i="12"/>
  <c r="W121" i="12" s="1"/>
  <c r="AE119" i="12"/>
  <c r="U120" i="12"/>
  <c r="V120" i="12" s="1"/>
  <c r="X125" i="12"/>
  <c r="AB119" i="12"/>
  <c r="AC119" i="12" s="1"/>
  <c r="C119" i="12" s="1"/>
  <c r="N119" i="12"/>
  <c r="AL118" i="12"/>
  <c r="AK118" i="12"/>
  <c r="S120" i="12"/>
  <c r="T120" i="12" s="1"/>
  <c r="AD120" i="12"/>
  <c r="B120" i="12"/>
  <c r="R121" i="12"/>
  <c r="Q121" i="12"/>
  <c r="H83" i="12" l="1"/>
  <c r="Q122" i="12"/>
  <c r="T121" i="12"/>
  <c r="R122" i="12"/>
  <c r="U121" i="12"/>
  <c r="V121" i="12" s="1"/>
  <c r="AD121" i="12"/>
  <c r="B121" i="12"/>
  <c r="S121" i="12"/>
  <c r="AE120" i="12"/>
  <c r="AK119" i="12"/>
  <c r="AL119" i="12"/>
  <c r="X126" i="12"/>
  <c r="AB120" i="12"/>
  <c r="AC120" i="12" s="1"/>
  <c r="C120" i="12" s="1"/>
  <c r="N120" i="12"/>
  <c r="P123" i="12"/>
  <c r="O122" i="12"/>
  <c r="W122" i="12" s="1"/>
  <c r="Y84" i="12" l="1"/>
  <c r="Z84" i="12" s="1"/>
  <c r="G84" i="12"/>
  <c r="P124" i="12"/>
  <c r="O123" i="12"/>
  <c r="W123" i="12" s="1"/>
  <c r="AE121" i="12"/>
  <c r="U122" i="12"/>
  <c r="V122" i="12" s="1"/>
  <c r="AL120" i="12"/>
  <c r="AK120" i="12"/>
  <c r="X127" i="12"/>
  <c r="AB121" i="12"/>
  <c r="AC121" i="12" s="1"/>
  <c r="C121" i="12" s="1"/>
  <c r="N121" i="12"/>
  <c r="S122" i="12"/>
  <c r="AD122" i="12"/>
  <c r="B122" i="12"/>
  <c r="R123" i="12"/>
  <c r="Q123" i="12"/>
  <c r="T122" i="12"/>
  <c r="AF84" i="12" l="1"/>
  <c r="AG84" i="12"/>
  <c r="Q124" i="12"/>
  <c r="T123" i="12"/>
  <c r="R124" i="12"/>
  <c r="AB122" i="12"/>
  <c r="AC122" i="12" s="1"/>
  <c r="C122" i="12" s="1"/>
  <c r="N122" i="12"/>
  <c r="U123" i="12"/>
  <c r="V123" i="12" s="1"/>
  <c r="AD123" i="12"/>
  <c r="B123" i="12"/>
  <c r="S123" i="12"/>
  <c r="AE122" i="12"/>
  <c r="AK121" i="12"/>
  <c r="AL121" i="12"/>
  <c r="X128" i="12"/>
  <c r="P125" i="12"/>
  <c r="O124" i="12"/>
  <c r="W124" i="12" s="1"/>
  <c r="E84" i="12" l="1"/>
  <c r="D84" i="12" s="1"/>
  <c r="F84" i="12" s="1"/>
  <c r="H84" i="12" s="1"/>
  <c r="P126" i="12"/>
  <c r="O125" i="12"/>
  <c r="W125" i="12" s="1"/>
  <c r="AE123" i="12"/>
  <c r="U124" i="12"/>
  <c r="V124" i="12" s="1"/>
  <c r="X129" i="12"/>
  <c r="AB123" i="12"/>
  <c r="AC123" i="12" s="1"/>
  <c r="C123" i="12" s="1"/>
  <c r="N123" i="12"/>
  <c r="AL122" i="12"/>
  <c r="AK122" i="12"/>
  <c r="S124" i="12"/>
  <c r="AD124" i="12"/>
  <c r="B124" i="12"/>
  <c r="R125" i="12"/>
  <c r="Q125" i="12"/>
  <c r="T124" i="12"/>
  <c r="Y85" i="12" l="1"/>
  <c r="Z85" i="12" s="1"/>
  <c r="G85" i="12"/>
  <c r="AF85" i="12" s="1"/>
  <c r="U125" i="12"/>
  <c r="V125" i="12" s="1"/>
  <c r="AD125" i="12"/>
  <c r="B125" i="12"/>
  <c r="S125" i="12"/>
  <c r="AE124" i="12"/>
  <c r="Q126" i="12"/>
  <c r="T125" i="12"/>
  <c r="R126" i="12"/>
  <c r="AB124" i="12"/>
  <c r="AC124" i="12" s="1"/>
  <c r="C124" i="12" s="1"/>
  <c r="N124" i="12"/>
  <c r="AK123" i="12"/>
  <c r="AL123" i="12"/>
  <c r="X130" i="12"/>
  <c r="P127" i="12"/>
  <c r="O126" i="12"/>
  <c r="W126" i="12" s="1"/>
  <c r="AG85" i="12" l="1"/>
  <c r="E85" i="12" s="1"/>
  <c r="D85" i="12" s="1"/>
  <c r="F85" i="12" s="1"/>
  <c r="X131" i="12"/>
  <c r="P128" i="12"/>
  <c r="O127" i="12"/>
  <c r="W127" i="12" s="1"/>
  <c r="AL124" i="12"/>
  <c r="AK124" i="12"/>
  <c r="S126" i="12"/>
  <c r="T126" i="12" s="1"/>
  <c r="AD126" i="12"/>
  <c r="B126" i="12"/>
  <c r="R127" i="12"/>
  <c r="Q127" i="12"/>
  <c r="AB125" i="12"/>
  <c r="AC125" i="12" s="1"/>
  <c r="C125" i="12" s="1"/>
  <c r="N125" i="12"/>
  <c r="U126" i="12"/>
  <c r="V126" i="12" s="1"/>
  <c r="AE125" i="12"/>
  <c r="H85" i="12" l="1"/>
  <c r="G86" i="12" s="1"/>
  <c r="Q128" i="12"/>
  <c r="T127" i="12"/>
  <c r="R128" i="12"/>
  <c r="AB126" i="12"/>
  <c r="AC126" i="12" s="1"/>
  <c r="C126" i="12" s="1"/>
  <c r="N126" i="12"/>
  <c r="P129" i="12"/>
  <c r="O128" i="12"/>
  <c r="W128" i="12" s="1"/>
  <c r="AK125" i="12"/>
  <c r="AL125" i="12"/>
  <c r="U127" i="12"/>
  <c r="V127" i="12" s="1"/>
  <c r="AD127" i="12"/>
  <c r="B127" i="12"/>
  <c r="S127" i="12"/>
  <c r="AE126" i="12"/>
  <c r="X132" i="12"/>
  <c r="Y86" i="12" l="1"/>
  <c r="Z86" i="12" s="1"/>
  <c r="AF86" i="12"/>
  <c r="AG86" i="12"/>
  <c r="E86" i="12" s="1"/>
  <c r="D86" i="12" s="1"/>
  <c r="F86" i="12" s="1"/>
  <c r="P130" i="12"/>
  <c r="O129" i="12"/>
  <c r="W129" i="12" s="1"/>
  <c r="U128" i="12"/>
  <c r="V128" i="12" s="1"/>
  <c r="AE127" i="12"/>
  <c r="X133" i="12"/>
  <c r="AB127" i="12"/>
  <c r="AC127" i="12" s="1"/>
  <c r="C127" i="12" s="1"/>
  <c r="N127" i="12"/>
  <c r="AL126" i="12"/>
  <c r="AK126" i="12"/>
  <c r="S128" i="12"/>
  <c r="AD128" i="12"/>
  <c r="B128" i="12"/>
  <c r="R129" i="12"/>
  <c r="Q129" i="12"/>
  <c r="T128" i="12"/>
  <c r="H86" i="12" l="1"/>
  <c r="Q130" i="12"/>
  <c r="R130" i="12"/>
  <c r="U129" i="12"/>
  <c r="V129" i="12" s="1"/>
  <c r="AD129" i="12"/>
  <c r="B129" i="12"/>
  <c r="S129" i="12"/>
  <c r="T129" i="12" s="1"/>
  <c r="AE128" i="12"/>
  <c r="AK127" i="12"/>
  <c r="AL127" i="12"/>
  <c r="X134" i="12"/>
  <c r="AB128" i="12"/>
  <c r="AC128" i="12" s="1"/>
  <c r="C128" i="12" s="1"/>
  <c r="N128" i="12"/>
  <c r="P131" i="12"/>
  <c r="O130" i="12"/>
  <c r="W130" i="12" s="1"/>
  <c r="G87" i="12" l="1"/>
  <c r="Y87" i="12"/>
  <c r="Z87" i="12" s="1"/>
  <c r="AG87" i="12"/>
  <c r="E87" i="12" s="1"/>
  <c r="D87" i="12" s="1"/>
  <c r="AE129" i="12"/>
  <c r="U130" i="12"/>
  <c r="V130" i="12" s="1"/>
  <c r="P132" i="12"/>
  <c r="O131" i="12"/>
  <c r="W131" i="12" s="1"/>
  <c r="AL128" i="12"/>
  <c r="AK128" i="12"/>
  <c r="X135" i="12"/>
  <c r="AB129" i="12"/>
  <c r="AC129" i="12" s="1"/>
  <c r="C129" i="12" s="1"/>
  <c r="N129" i="12"/>
  <c r="S130" i="12"/>
  <c r="AD130" i="12"/>
  <c r="B130" i="12"/>
  <c r="R131" i="12"/>
  <c r="Q131" i="12"/>
  <c r="T130" i="12"/>
  <c r="F87" i="12" l="1"/>
  <c r="H87" i="12" s="1"/>
  <c r="AF87" i="12"/>
  <c r="Q132" i="12"/>
  <c r="T131" i="12"/>
  <c r="R132" i="12"/>
  <c r="AB130" i="12"/>
  <c r="AC130" i="12" s="1"/>
  <c r="C130" i="12" s="1"/>
  <c r="N130" i="12"/>
  <c r="U131" i="12"/>
  <c r="V131" i="12" s="1"/>
  <c r="AD131" i="12"/>
  <c r="B131" i="12"/>
  <c r="S131" i="12"/>
  <c r="AE130" i="12"/>
  <c r="AK129" i="12"/>
  <c r="AL129" i="12"/>
  <c r="X136" i="12"/>
  <c r="P133" i="12"/>
  <c r="O132" i="12"/>
  <c r="W132" i="12" s="1"/>
  <c r="G88" i="12" l="1"/>
  <c r="Y88" i="12"/>
  <c r="Z88" i="12" s="1"/>
  <c r="AG88" i="12"/>
  <c r="E88" i="12" s="1"/>
  <c r="D88" i="12" s="1"/>
  <c r="P134" i="12"/>
  <c r="O133" i="12"/>
  <c r="W133" i="12" s="1"/>
  <c r="U132" i="12"/>
  <c r="V132" i="12" s="1"/>
  <c r="AE131" i="12"/>
  <c r="X137" i="12"/>
  <c r="AB131" i="12"/>
  <c r="AC131" i="12" s="1"/>
  <c r="C131" i="12" s="1"/>
  <c r="N131" i="12"/>
  <c r="AL130" i="12"/>
  <c r="AK130" i="12"/>
  <c r="S132" i="12"/>
  <c r="T132" i="12" s="1"/>
  <c r="AD132" i="12"/>
  <c r="B132" i="12"/>
  <c r="R133" i="12"/>
  <c r="Q133" i="12"/>
  <c r="F88" i="12" l="1"/>
  <c r="H88" i="12" s="1"/>
  <c r="AF88" i="12"/>
  <c r="Q134" i="12"/>
  <c r="T133" i="12"/>
  <c r="R134" i="12"/>
  <c r="AB132" i="12"/>
  <c r="AC132" i="12" s="1"/>
  <c r="C132" i="12" s="1"/>
  <c r="N132" i="12"/>
  <c r="U133" i="12"/>
  <c r="V133" i="12" s="1"/>
  <c r="AD133" i="12"/>
  <c r="B133" i="12"/>
  <c r="S133" i="12"/>
  <c r="AE132" i="12"/>
  <c r="AK131" i="12"/>
  <c r="AL131" i="12"/>
  <c r="X138" i="12"/>
  <c r="P135" i="12"/>
  <c r="O134" i="12"/>
  <c r="W134" i="12" s="1"/>
  <c r="G89" i="12" l="1"/>
  <c r="Y89" i="12"/>
  <c r="Z89" i="12" s="1"/>
  <c r="AG89" i="12"/>
  <c r="E89" i="12" s="1"/>
  <c r="D89" i="12" s="1"/>
  <c r="P136" i="12"/>
  <c r="O135" i="12"/>
  <c r="W135" i="12" s="1"/>
  <c r="AE133" i="12"/>
  <c r="U134" i="12"/>
  <c r="V134" i="12" s="1"/>
  <c r="X139" i="12"/>
  <c r="AB133" i="12"/>
  <c r="AC133" i="12" s="1"/>
  <c r="C133" i="12" s="1"/>
  <c r="N133" i="12"/>
  <c r="AL132" i="12"/>
  <c r="AK132" i="12"/>
  <c r="S134" i="12"/>
  <c r="AD134" i="12"/>
  <c r="B134" i="12"/>
  <c r="R135" i="12"/>
  <c r="Q135" i="12"/>
  <c r="T134" i="12"/>
  <c r="F89" i="12" l="1"/>
  <c r="H89" i="12" s="1"/>
  <c r="AF89" i="12"/>
  <c r="Q136" i="12"/>
  <c r="T135" i="12"/>
  <c r="R136" i="12"/>
  <c r="AB134" i="12"/>
  <c r="AC134" i="12" s="1"/>
  <c r="C134" i="12" s="1"/>
  <c r="N134" i="12"/>
  <c r="U135" i="12"/>
  <c r="V135" i="12" s="1"/>
  <c r="AD135" i="12"/>
  <c r="B135" i="12"/>
  <c r="S135" i="12"/>
  <c r="AE134" i="12"/>
  <c r="AK133" i="12"/>
  <c r="AL133" i="12"/>
  <c r="X140" i="12"/>
  <c r="P137" i="12"/>
  <c r="O136" i="12"/>
  <c r="W136" i="12" s="1"/>
  <c r="G90" i="12" l="1"/>
  <c r="AF90" i="12" s="1"/>
  <c r="Y90" i="12"/>
  <c r="Z90" i="12" s="1"/>
  <c r="AE135" i="12"/>
  <c r="U136" i="12"/>
  <c r="V136" i="12" s="1"/>
  <c r="P138" i="12"/>
  <c r="O137" i="12"/>
  <c r="W137" i="12" s="1"/>
  <c r="X141" i="12"/>
  <c r="AB135" i="12"/>
  <c r="AC135" i="12" s="1"/>
  <c r="C135" i="12" s="1"/>
  <c r="N135" i="12"/>
  <c r="AL134" i="12"/>
  <c r="AK134" i="12"/>
  <c r="S136" i="12"/>
  <c r="AD136" i="12"/>
  <c r="B136" i="12"/>
  <c r="R137" i="12"/>
  <c r="Q137" i="12"/>
  <c r="T136" i="12"/>
  <c r="AG90" i="12" l="1"/>
  <c r="E90" i="12" s="1"/>
  <c r="D90" i="12" s="1"/>
  <c r="F90" i="12" s="1"/>
  <c r="AB136" i="12"/>
  <c r="AC136" i="12" s="1"/>
  <c r="C136" i="12" s="1"/>
  <c r="N136" i="12"/>
  <c r="U137" i="12"/>
  <c r="V137" i="12" s="1"/>
  <c r="AD137" i="12"/>
  <c r="B137" i="12"/>
  <c r="S137" i="12"/>
  <c r="AE136" i="12"/>
  <c r="AK135" i="12"/>
  <c r="AL135" i="12"/>
  <c r="X142" i="12"/>
  <c r="P139" i="12"/>
  <c r="O138" i="12"/>
  <c r="W138" i="12" s="1"/>
  <c r="Q138" i="12"/>
  <c r="T137" i="12"/>
  <c r="R138" i="12"/>
  <c r="H90" i="12" l="1"/>
  <c r="U138" i="12"/>
  <c r="V138" i="12" s="1"/>
  <c r="X143" i="12"/>
  <c r="AB137" i="12"/>
  <c r="AC137" i="12" s="1"/>
  <c r="C137" i="12" s="1"/>
  <c r="N137" i="12"/>
  <c r="AL136" i="12"/>
  <c r="AK136" i="12"/>
  <c r="S138" i="12"/>
  <c r="T138" i="12" s="1"/>
  <c r="AD138" i="12"/>
  <c r="B138" i="12"/>
  <c r="R139" i="12"/>
  <c r="Q139" i="12"/>
  <c r="P140" i="12"/>
  <c r="O139" i="12"/>
  <c r="W139" i="12" s="1"/>
  <c r="AE137" i="12"/>
  <c r="Y91" i="12" l="1"/>
  <c r="Z91" i="12" s="1"/>
  <c r="G91" i="12"/>
  <c r="U139" i="12"/>
  <c r="V139" i="12" s="1"/>
  <c r="Q140" i="12"/>
  <c r="T139" i="12"/>
  <c r="R140" i="12"/>
  <c r="AB138" i="12"/>
  <c r="AC138" i="12" s="1"/>
  <c r="C138" i="12" s="1"/>
  <c r="N138" i="12"/>
  <c r="P141" i="12"/>
  <c r="O140" i="12"/>
  <c r="W140" i="12" s="1"/>
  <c r="AD139" i="12"/>
  <c r="B139" i="12"/>
  <c r="S139" i="12"/>
  <c r="AE138" i="12"/>
  <c r="AK137" i="12"/>
  <c r="AL137" i="12"/>
  <c r="X144" i="12"/>
  <c r="AG91" i="12" l="1"/>
  <c r="E91" i="12" s="1"/>
  <c r="D91" i="12" s="1"/>
  <c r="F91" i="12" s="1"/>
  <c r="AF91" i="12"/>
  <c r="X145" i="12"/>
  <c r="AE139" i="12"/>
  <c r="P142" i="12"/>
  <c r="O141" i="12"/>
  <c r="W141" i="12" s="1"/>
  <c r="U140" i="12"/>
  <c r="V140" i="12" s="1"/>
  <c r="AB139" i="12"/>
  <c r="AC139" i="12" s="1"/>
  <c r="C139" i="12" s="1"/>
  <c r="N139" i="12"/>
  <c r="AL138" i="12"/>
  <c r="AK138" i="12"/>
  <c r="S140" i="12"/>
  <c r="AD140" i="12"/>
  <c r="B140" i="12"/>
  <c r="R141" i="12"/>
  <c r="Q141" i="12"/>
  <c r="T140" i="12"/>
  <c r="H91" i="12" l="1"/>
  <c r="U141" i="12"/>
  <c r="V141" i="12" s="1"/>
  <c r="AD141" i="12"/>
  <c r="B141" i="12"/>
  <c r="S141" i="12"/>
  <c r="T141" i="12" s="1"/>
  <c r="AE140" i="12"/>
  <c r="AK139" i="12"/>
  <c r="AL139" i="12"/>
  <c r="P143" i="12"/>
  <c r="O142" i="12"/>
  <c r="W142" i="12" s="1"/>
  <c r="Q142" i="12"/>
  <c r="R142" i="12"/>
  <c r="AB140" i="12"/>
  <c r="AC140" i="12" s="1"/>
  <c r="C140" i="12" s="1"/>
  <c r="N140" i="12"/>
  <c r="X146" i="12"/>
  <c r="Y92" i="12" l="1"/>
  <c r="Z92" i="12" s="1"/>
  <c r="G92" i="12"/>
  <c r="AG92" i="12" s="1"/>
  <c r="E92" i="12" s="1"/>
  <c r="D92" i="12" s="1"/>
  <c r="X147" i="12"/>
  <c r="U142" i="12"/>
  <c r="V142" i="12" s="1"/>
  <c r="AL140" i="12"/>
  <c r="AK140" i="12"/>
  <c r="S142" i="12"/>
  <c r="AD142" i="12"/>
  <c r="B142" i="12"/>
  <c r="R143" i="12"/>
  <c r="Q143" i="12"/>
  <c r="T142" i="12"/>
  <c r="P144" i="12"/>
  <c r="O143" i="12"/>
  <c r="W143" i="12" s="1"/>
  <c r="AB141" i="12"/>
  <c r="AC141" i="12" s="1"/>
  <c r="C141" i="12" s="1"/>
  <c r="N141" i="12"/>
  <c r="AE141" i="12"/>
  <c r="F92" i="12" l="1"/>
  <c r="AF92" i="12"/>
  <c r="H92" i="12"/>
  <c r="P145" i="12"/>
  <c r="O144" i="12"/>
  <c r="W144" i="12" s="1"/>
  <c r="AK141" i="12"/>
  <c r="AL141" i="12"/>
  <c r="U143" i="12"/>
  <c r="V143" i="12" s="1"/>
  <c r="AD143" i="12"/>
  <c r="B143" i="12"/>
  <c r="S143" i="12"/>
  <c r="AE142" i="12"/>
  <c r="Q144" i="12"/>
  <c r="T143" i="12"/>
  <c r="R144" i="12"/>
  <c r="AB142" i="12"/>
  <c r="AC142" i="12" s="1"/>
  <c r="C142" i="12" s="1"/>
  <c r="N142" i="12"/>
  <c r="X148" i="12"/>
  <c r="Y93" i="12" l="1"/>
  <c r="Z93" i="12" s="1"/>
  <c r="G93" i="12"/>
  <c r="AF93" i="12" s="1"/>
  <c r="AL142" i="12"/>
  <c r="AK142" i="12"/>
  <c r="S144" i="12"/>
  <c r="T144" i="12" s="1"/>
  <c r="AD144" i="12"/>
  <c r="B144" i="12"/>
  <c r="R145" i="12"/>
  <c r="Q145" i="12"/>
  <c r="AB143" i="12"/>
  <c r="AC143" i="12" s="1"/>
  <c r="C143" i="12" s="1"/>
  <c r="N143" i="12"/>
  <c r="X149" i="12"/>
  <c r="U144" i="12"/>
  <c r="V144" i="12" s="1"/>
  <c r="AE143" i="12"/>
  <c r="P146" i="12"/>
  <c r="O145" i="12"/>
  <c r="W145" i="12" s="1"/>
  <c r="AG93" i="12" l="1"/>
  <c r="E93" i="12" s="1"/>
  <c r="D93" i="12" s="1"/>
  <c r="F93" i="12" s="1"/>
  <c r="H93" i="12" s="1"/>
  <c r="X150" i="12"/>
  <c r="P147" i="12"/>
  <c r="O146" i="12"/>
  <c r="W146" i="12" s="1"/>
  <c r="AK143" i="12"/>
  <c r="AL143" i="12"/>
  <c r="U145" i="12"/>
  <c r="V145" i="12" s="1"/>
  <c r="AD145" i="12"/>
  <c r="B145" i="12"/>
  <c r="S145" i="12"/>
  <c r="AE144" i="12"/>
  <c r="Q146" i="12"/>
  <c r="T145" i="12"/>
  <c r="R146" i="12"/>
  <c r="AB144" i="12"/>
  <c r="AC144" i="12" s="1"/>
  <c r="C144" i="12" s="1"/>
  <c r="N144" i="12"/>
  <c r="G94" i="12" l="1"/>
  <c r="AF94" i="12" s="1"/>
  <c r="Y94" i="12"/>
  <c r="Z94" i="12" s="1"/>
  <c r="P148" i="12"/>
  <c r="O147" i="12"/>
  <c r="W147" i="12" s="1"/>
  <c r="U146" i="12"/>
  <c r="V146" i="12" s="1"/>
  <c r="AE145" i="12"/>
  <c r="AL144" i="12"/>
  <c r="AK144" i="12"/>
  <c r="S146" i="12"/>
  <c r="AD146" i="12"/>
  <c r="B146" i="12"/>
  <c r="R147" i="12"/>
  <c r="Q147" i="12"/>
  <c r="T146" i="12"/>
  <c r="AB145" i="12"/>
  <c r="AC145" i="12" s="1"/>
  <c r="C145" i="12" s="1"/>
  <c r="N145" i="12"/>
  <c r="X151" i="12"/>
  <c r="AG94" i="12" l="1"/>
  <c r="E94" i="12" s="1"/>
  <c r="D94" i="12" s="1"/>
  <c r="F94" i="12" s="1"/>
  <c r="H94" i="12" s="1"/>
  <c r="AE146" i="12"/>
  <c r="X152" i="12"/>
  <c r="Q148" i="12"/>
  <c r="T147" i="12"/>
  <c r="R148" i="12"/>
  <c r="AB146" i="12"/>
  <c r="AC146" i="12" s="1"/>
  <c r="C146" i="12" s="1"/>
  <c r="N146" i="12"/>
  <c r="AK145" i="12"/>
  <c r="AL145" i="12"/>
  <c r="U147" i="12"/>
  <c r="V147" i="12" s="1"/>
  <c r="AD147" i="12"/>
  <c r="B147" i="12"/>
  <c r="S147" i="12"/>
  <c r="P149" i="12"/>
  <c r="O148" i="12"/>
  <c r="W148" i="12" s="1"/>
  <c r="G95" i="12" l="1"/>
  <c r="AF95" i="12" s="1"/>
  <c r="Y95" i="12"/>
  <c r="Z95" i="12" s="1"/>
  <c r="AG95" i="12"/>
  <c r="E95" i="12" s="1"/>
  <c r="D95" i="12" s="1"/>
  <c r="AE147" i="12"/>
  <c r="P150" i="12"/>
  <c r="O149" i="12"/>
  <c r="W149" i="12" s="1"/>
  <c r="AB147" i="12"/>
  <c r="AC147" i="12" s="1"/>
  <c r="C147" i="12" s="1"/>
  <c r="N147" i="12"/>
  <c r="AL146" i="12"/>
  <c r="AK146" i="12"/>
  <c r="S148" i="12"/>
  <c r="AD148" i="12"/>
  <c r="B148" i="12"/>
  <c r="R149" i="12"/>
  <c r="Q149" i="12"/>
  <c r="T148" i="12"/>
  <c r="U148" i="12"/>
  <c r="V148" i="12" s="1"/>
  <c r="X153" i="12"/>
  <c r="F95" i="12" l="1"/>
  <c r="H95" i="12" s="1"/>
  <c r="AE148" i="12"/>
  <c r="X154" i="12"/>
  <c r="Q150" i="12"/>
  <c r="T149" i="12"/>
  <c r="R150" i="12"/>
  <c r="AB148" i="12"/>
  <c r="AC148" i="12" s="1"/>
  <c r="C148" i="12" s="1"/>
  <c r="N148" i="12"/>
  <c r="U149" i="12"/>
  <c r="V149" i="12" s="1"/>
  <c r="AD149" i="12"/>
  <c r="B149" i="12"/>
  <c r="S149" i="12"/>
  <c r="AK147" i="12"/>
  <c r="AL147" i="12"/>
  <c r="P151" i="12"/>
  <c r="O150" i="12"/>
  <c r="W150" i="12" s="1"/>
  <c r="R38" i="12" l="1"/>
  <c r="Y96" i="12"/>
  <c r="Z96" i="12" s="1"/>
  <c r="AH96" i="12"/>
  <c r="G96" i="12"/>
  <c r="AF96" i="12" s="1"/>
  <c r="AE149" i="12"/>
  <c r="P152" i="12"/>
  <c r="O151" i="12"/>
  <c r="W151" i="12" s="1"/>
  <c r="AB149" i="12"/>
  <c r="AC149" i="12" s="1"/>
  <c r="C149" i="12" s="1"/>
  <c r="N149" i="12"/>
  <c r="AL148" i="12"/>
  <c r="AK148" i="12"/>
  <c r="S150" i="12"/>
  <c r="T150" i="12" s="1"/>
  <c r="AD150" i="12"/>
  <c r="B150" i="12"/>
  <c r="R151" i="12"/>
  <c r="Q151" i="12"/>
  <c r="U150" i="12"/>
  <c r="V150" i="12" s="1"/>
  <c r="X155" i="12"/>
  <c r="AG96" i="12" l="1"/>
  <c r="E96" i="12" s="1"/>
  <c r="D96" i="12" s="1"/>
  <c r="F96" i="12" s="1"/>
  <c r="AE150" i="12"/>
  <c r="U151" i="12"/>
  <c r="V151" i="12" s="1"/>
  <c r="X156" i="12"/>
  <c r="AD151" i="12"/>
  <c r="B151" i="12"/>
  <c r="S151" i="12"/>
  <c r="AK149" i="12"/>
  <c r="AL149" i="12"/>
  <c r="Q152" i="12"/>
  <c r="T151" i="12"/>
  <c r="R152" i="12"/>
  <c r="AB150" i="12"/>
  <c r="AC150" i="12" s="1"/>
  <c r="C150" i="12" s="1"/>
  <c r="N150" i="12"/>
  <c r="P153" i="12"/>
  <c r="O152" i="12"/>
  <c r="W152" i="12" s="1"/>
  <c r="H96" i="12" l="1"/>
  <c r="Y97" i="12" s="1"/>
  <c r="Z97" i="12" s="1"/>
  <c r="AE151" i="12"/>
  <c r="U152" i="12"/>
  <c r="V152" i="12" s="1"/>
  <c r="P154" i="12"/>
  <c r="O153" i="12"/>
  <c r="W153" i="12" s="1"/>
  <c r="AL150" i="12"/>
  <c r="AK150" i="12"/>
  <c r="S152" i="12"/>
  <c r="AD152" i="12"/>
  <c r="B152" i="12"/>
  <c r="R153" i="12"/>
  <c r="Q153" i="12"/>
  <c r="T152" i="12"/>
  <c r="AB151" i="12"/>
  <c r="AC151" i="12" s="1"/>
  <c r="C151" i="12" s="1"/>
  <c r="N151" i="12"/>
  <c r="X157" i="12"/>
  <c r="G97" i="12" l="1"/>
  <c r="AF97" i="12" s="1"/>
  <c r="AE152" i="12"/>
  <c r="X158" i="12"/>
  <c r="AK151" i="12"/>
  <c r="AL151" i="12"/>
  <c r="U153" i="12"/>
  <c r="V153" i="12" s="1"/>
  <c r="AD153" i="12"/>
  <c r="B153" i="12"/>
  <c r="S153" i="12"/>
  <c r="Q154" i="12"/>
  <c r="T153" i="12"/>
  <c r="R154" i="12"/>
  <c r="AB152" i="12"/>
  <c r="AC152" i="12" s="1"/>
  <c r="C152" i="12" s="1"/>
  <c r="N152" i="12"/>
  <c r="P155" i="12"/>
  <c r="O154" i="12"/>
  <c r="W154" i="12" s="1"/>
  <c r="AE153" i="12" l="1"/>
  <c r="AG97" i="12"/>
  <c r="E97" i="12" s="1"/>
  <c r="D97" i="12" s="1"/>
  <c r="F97" i="12" s="1"/>
  <c r="H97" i="12" s="1"/>
  <c r="U154" i="12"/>
  <c r="V154" i="12" s="1"/>
  <c r="P156" i="12"/>
  <c r="O155" i="12"/>
  <c r="W155" i="12" s="1"/>
  <c r="AL152" i="12"/>
  <c r="AK152" i="12"/>
  <c r="S154" i="12"/>
  <c r="AD154" i="12"/>
  <c r="AE154" i="12" s="1"/>
  <c r="B154" i="12"/>
  <c r="R155" i="12"/>
  <c r="Q155" i="12"/>
  <c r="T154" i="12"/>
  <c r="AB153" i="12"/>
  <c r="AC153" i="12" s="1"/>
  <c r="C153" i="12" s="1"/>
  <c r="N153" i="12"/>
  <c r="X159" i="12"/>
  <c r="Y98" i="12" l="1"/>
  <c r="Z98" i="12" s="1"/>
  <c r="G98" i="12"/>
  <c r="Q156" i="12"/>
  <c r="T155" i="12"/>
  <c r="R156" i="12"/>
  <c r="AB154" i="12"/>
  <c r="AC154" i="12" s="1"/>
  <c r="C154" i="12" s="1"/>
  <c r="N154" i="12"/>
  <c r="P157" i="12"/>
  <c r="O156" i="12"/>
  <c r="W156" i="12" s="1"/>
  <c r="X160" i="12"/>
  <c r="AK153" i="12"/>
  <c r="AL153" i="12"/>
  <c r="U155" i="12"/>
  <c r="V155" i="12" s="1"/>
  <c r="AD155" i="12"/>
  <c r="AE155" i="12" s="1"/>
  <c r="B155" i="12"/>
  <c r="S155" i="12"/>
  <c r="AG98" i="12" l="1"/>
  <c r="E98" i="12" s="1"/>
  <c r="D98" i="12" s="1"/>
  <c r="F98" i="12" s="1"/>
  <c r="AF98" i="12"/>
  <c r="X161" i="12"/>
  <c r="P158" i="12"/>
  <c r="O157" i="12"/>
  <c r="W157" i="12" s="1"/>
  <c r="U156" i="12"/>
  <c r="V156" i="12" s="1"/>
  <c r="AB155" i="12"/>
  <c r="AC155" i="12" s="1"/>
  <c r="C155" i="12" s="1"/>
  <c r="N155" i="12"/>
  <c r="AL154" i="12"/>
  <c r="AK154" i="12"/>
  <c r="S156" i="12"/>
  <c r="T156" i="12" s="1"/>
  <c r="AD156" i="12"/>
  <c r="AE156" i="12" s="1"/>
  <c r="B156" i="12"/>
  <c r="R157" i="12"/>
  <c r="Q157" i="12"/>
  <c r="H98" i="12" l="1"/>
  <c r="Q158" i="12"/>
  <c r="T157" i="12"/>
  <c r="R158" i="12"/>
  <c r="AB156" i="12"/>
  <c r="AC156" i="12" s="1"/>
  <c r="C156" i="12" s="1"/>
  <c r="N156" i="12"/>
  <c r="P159" i="12"/>
  <c r="O158" i="12"/>
  <c r="W158" i="12" s="1"/>
  <c r="U157" i="12"/>
  <c r="V157" i="12" s="1"/>
  <c r="AD157" i="12"/>
  <c r="AE157" i="12" s="1"/>
  <c r="B157" i="12"/>
  <c r="S157" i="12"/>
  <c r="AK155" i="12"/>
  <c r="AL155" i="12"/>
  <c r="X162" i="12"/>
  <c r="Y99" i="12" l="1"/>
  <c r="Z99" i="12" s="1"/>
  <c r="G99" i="12"/>
  <c r="U158" i="12"/>
  <c r="V158" i="12" s="1"/>
  <c r="P160" i="12"/>
  <c r="O159" i="12"/>
  <c r="W159" i="12" s="1"/>
  <c r="X163" i="12"/>
  <c r="AB157" i="12"/>
  <c r="AC157" i="12" s="1"/>
  <c r="C157" i="12" s="1"/>
  <c r="N157" i="12"/>
  <c r="AL156" i="12"/>
  <c r="AK156" i="12"/>
  <c r="S158" i="12"/>
  <c r="AD158" i="12"/>
  <c r="AE158" i="12" s="1"/>
  <c r="B158" i="12"/>
  <c r="R159" i="12"/>
  <c r="Q159" i="12"/>
  <c r="T158" i="12"/>
  <c r="AG99" i="12" l="1"/>
  <c r="E99" i="12" s="1"/>
  <c r="D99" i="12" s="1"/>
  <c r="F99" i="12" s="1"/>
  <c r="AF99" i="12"/>
  <c r="Q160" i="12"/>
  <c r="T159" i="12"/>
  <c r="R160" i="12"/>
  <c r="U159" i="12"/>
  <c r="V159" i="12" s="1"/>
  <c r="AD159" i="12"/>
  <c r="AE159" i="12" s="1"/>
  <c r="B159" i="12"/>
  <c r="S159" i="12"/>
  <c r="AK157" i="12"/>
  <c r="AL157" i="12"/>
  <c r="X164" i="12"/>
  <c r="P161" i="12"/>
  <c r="O160" i="12"/>
  <c r="W160" i="12" s="1"/>
  <c r="AB158" i="12"/>
  <c r="AC158" i="12" s="1"/>
  <c r="C158" i="12" s="1"/>
  <c r="N158" i="12"/>
  <c r="H99" i="12" l="1"/>
  <c r="U160" i="12"/>
  <c r="V160" i="12" s="1"/>
  <c r="P162" i="12"/>
  <c r="O161" i="12"/>
  <c r="W161" i="12" s="1"/>
  <c r="AL158" i="12"/>
  <c r="AK158" i="12"/>
  <c r="X165" i="12"/>
  <c r="AB159" i="12"/>
  <c r="AC159" i="12" s="1"/>
  <c r="C159" i="12" s="1"/>
  <c r="N159" i="12"/>
  <c r="S160" i="12"/>
  <c r="AD160" i="12"/>
  <c r="AE160" i="12" s="1"/>
  <c r="B160" i="12"/>
  <c r="R161" i="12"/>
  <c r="Q161" i="12"/>
  <c r="T160" i="12"/>
  <c r="G100" i="12" l="1"/>
  <c r="AF100" i="12" s="1"/>
  <c r="Y100" i="12"/>
  <c r="Z100" i="12" s="1"/>
  <c r="Q162" i="12"/>
  <c r="T161" i="12"/>
  <c r="R162" i="12"/>
  <c r="AB160" i="12"/>
  <c r="AC160" i="12" s="1"/>
  <c r="C160" i="12" s="1"/>
  <c r="N160" i="12"/>
  <c r="U161" i="12"/>
  <c r="V161" i="12" s="1"/>
  <c r="AD161" i="12"/>
  <c r="AE161" i="12" s="1"/>
  <c r="B161" i="12"/>
  <c r="S161" i="12"/>
  <c r="AK159" i="12"/>
  <c r="AL159" i="12"/>
  <c r="X166" i="12"/>
  <c r="P163" i="12"/>
  <c r="O162" i="12"/>
  <c r="W162" i="12" s="1"/>
  <c r="AG100" i="12" l="1"/>
  <c r="E100" i="12" s="1"/>
  <c r="D100" i="12" s="1"/>
  <c r="F100" i="12" s="1"/>
  <c r="H100" i="12" s="1"/>
  <c r="P164" i="12"/>
  <c r="O163" i="12"/>
  <c r="W163" i="12" s="1"/>
  <c r="U162" i="12"/>
  <c r="V162" i="12" s="1"/>
  <c r="X167" i="12"/>
  <c r="AB161" i="12"/>
  <c r="AC161" i="12" s="1"/>
  <c r="C161" i="12" s="1"/>
  <c r="N161" i="12"/>
  <c r="AL160" i="12"/>
  <c r="AK160" i="12"/>
  <c r="S162" i="12"/>
  <c r="T162" i="12" s="1"/>
  <c r="AD162" i="12"/>
  <c r="AE162" i="12" s="1"/>
  <c r="B162" i="12"/>
  <c r="R163" i="12"/>
  <c r="Q163" i="12"/>
  <c r="Y101" i="12" l="1"/>
  <c r="Z101" i="12" s="1"/>
  <c r="G101" i="12"/>
  <c r="AG101" i="12" s="1"/>
  <c r="E101" i="12" s="1"/>
  <c r="D101" i="12" s="1"/>
  <c r="U163" i="12"/>
  <c r="V163" i="12" s="1"/>
  <c r="AD163" i="12"/>
  <c r="AE163" i="12" s="1"/>
  <c r="B163" i="12"/>
  <c r="S163" i="12"/>
  <c r="AK161" i="12"/>
  <c r="AL161" i="12"/>
  <c r="X168" i="12"/>
  <c r="Q164" i="12"/>
  <c r="T163" i="12"/>
  <c r="R164" i="12"/>
  <c r="AB162" i="12"/>
  <c r="AC162" i="12" s="1"/>
  <c r="C162" i="12" s="1"/>
  <c r="N162" i="12"/>
  <c r="P165" i="12"/>
  <c r="O164" i="12"/>
  <c r="W164" i="12" s="1"/>
  <c r="F101" i="12" l="1"/>
  <c r="H101" i="12" s="1"/>
  <c r="AF101" i="12"/>
  <c r="P166" i="12"/>
  <c r="O165" i="12"/>
  <c r="W165" i="12" s="1"/>
  <c r="U164" i="12"/>
  <c r="V164" i="12" s="1"/>
  <c r="X169" i="12"/>
  <c r="AB163" i="12"/>
  <c r="AC163" i="12" s="1"/>
  <c r="C163" i="12" s="1"/>
  <c r="N163" i="12"/>
  <c r="AL162" i="12"/>
  <c r="AK162" i="12"/>
  <c r="S164" i="12"/>
  <c r="AD164" i="12"/>
  <c r="AE164" i="12" s="1"/>
  <c r="B164" i="12"/>
  <c r="R165" i="12"/>
  <c r="Q165" i="12"/>
  <c r="T164" i="12"/>
  <c r="Y102" i="12" l="1"/>
  <c r="Z102" i="12" s="1"/>
  <c r="G102" i="12"/>
  <c r="AF102" i="12" s="1"/>
  <c r="Q166" i="12"/>
  <c r="R166" i="12"/>
  <c r="AB164" i="12"/>
  <c r="AC164" i="12" s="1"/>
  <c r="C164" i="12" s="1"/>
  <c r="N164" i="12"/>
  <c r="U165" i="12"/>
  <c r="V165" i="12" s="1"/>
  <c r="AD165" i="12"/>
  <c r="AE165" i="12" s="1"/>
  <c r="B165" i="12"/>
  <c r="S165" i="12"/>
  <c r="T165" i="12" s="1"/>
  <c r="AK163" i="12"/>
  <c r="AL163" i="12"/>
  <c r="X170" i="12"/>
  <c r="P167" i="12"/>
  <c r="O166" i="12"/>
  <c r="W166" i="12" s="1"/>
  <c r="AG102" i="12" l="1"/>
  <c r="E102" i="12" s="1"/>
  <c r="D102" i="12" s="1"/>
  <c r="F102" i="12" s="1"/>
  <c r="H102" i="12" s="1"/>
  <c r="U166" i="12"/>
  <c r="V166" i="12" s="1"/>
  <c r="P168" i="12"/>
  <c r="O167" i="12"/>
  <c r="W167" i="12" s="1"/>
  <c r="X171" i="12"/>
  <c r="AB165" i="12"/>
  <c r="AC165" i="12" s="1"/>
  <c r="C165" i="12" s="1"/>
  <c r="N165" i="12"/>
  <c r="AL164" i="12"/>
  <c r="AK164" i="12"/>
  <c r="S166" i="12"/>
  <c r="AD166" i="12"/>
  <c r="AE166" i="12" s="1"/>
  <c r="B166" i="12"/>
  <c r="R167" i="12"/>
  <c r="Q167" i="12"/>
  <c r="T166" i="12"/>
  <c r="G103" i="12" l="1"/>
  <c r="AG103" i="12" s="1"/>
  <c r="E103" i="12" s="1"/>
  <c r="D103" i="12" s="1"/>
  <c r="Y103" i="12"/>
  <c r="Z103" i="12" s="1"/>
  <c r="U167" i="12"/>
  <c r="V167" i="12" s="1"/>
  <c r="AD167" i="12"/>
  <c r="AE167" i="12" s="1"/>
  <c r="B167" i="12"/>
  <c r="S167" i="12"/>
  <c r="AK165" i="12"/>
  <c r="AL165" i="12"/>
  <c r="X172" i="12"/>
  <c r="P169" i="12"/>
  <c r="O168" i="12"/>
  <c r="W168" i="12" s="1"/>
  <c r="Q168" i="12"/>
  <c r="T167" i="12"/>
  <c r="R168" i="12"/>
  <c r="AB166" i="12"/>
  <c r="AC166" i="12" s="1"/>
  <c r="C166" i="12" s="1"/>
  <c r="N166" i="12"/>
  <c r="F103" i="12" l="1"/>
  <c r="H103" i="12" s="1"/>
  <c r="AF103" i="12"/>
  <c r="U168" i="12"/>
  <c r="V168" i="12" s="1"/>
  <c r="X173" i="12"/>
  <c r="AB167" i="12"/>
  <c r="AC167" i="12" s="1"/>
  <c r="C167" i="12" s="1"/>
  <c r="N167" i="12"/>
  <c r="AL166" i="12"/>
  <c r="AK166" i="12"/>
  <c r="S168" i="12"/>
  <c r="T168" i="12" s="1"/>
  <c r="AD168" i="12"/>
  <c r="AE168" i="12" s="1"/>
  <c r="B168" i="12"/>
  <c r="R169" i="12"/>
  <c r="Q169" i="12"/>
  <c r="P170" i="12"/>
  <c r="O169" i="12"/>
  <c r="W169" i="12" s="1"/>
  <c r="G104" i="12" l="1"/>
  <c r="AG104" i="12" s="1"/>
  <c r="E104" i="12" s="1"/>
  <c r="D104" i="12" s="1"/>
  <c r="Y104" i="12"/>
  <c r="Z104" i="12" s="1"/>
  <c r="AB168" i="12"/>
  <c r="AC168" i="12" s="1"/>
  <c r="C168" i="12" s="1"/>
  <c r="N168" i="12"/>
  <c r="P171" i="12"/>
  <c r="O170" i="12"/>
  <c r="W170" i="12" s="1"/>
  <c r="Q170" i="12"/>
  <c r="T169" i="12"/>
  <c r="R170" i="12"/>
  <c r="U169" i="12"/>
  <c r="V169" i="12" s="1"/>
  <c r="AD169" i="12"/>
  <c r="AE169" i="12" s="1"/>
  <c r="B169" i="12"/>
  <c r="S169" i="12"/>
  <c r="AK167" i="12"/>
  <c r="AL167" i="12"/>
  <c r="X174" i="12"/>
  <c r="F104" i="12" l="1"/>
  <c r="AF104" i="12"/>
  <c r="H104" i="12"/>
  <c r="U170" i="12"/>
  <c r="V170" i="12" s="1"/>
  <c r="AL168" i="12"/>
  <c r="AK168" i="12"/>
  <c r="X175" i="12"/>
  <c r="AB169" i="12"/>
  <c r="AC169" i="12" s="1"/>
  <c r="C169" i="12" s="1"/>
  <c r="N169" i="12"/>
  <c r="S170" i="12"/>
  <c r="AD170" i="12"/>
  <c r="AE170" i="12" s="1"/>
  <c r="B170" i="12"/>
  <c r="R171" i="12"/>
  <c r="Q171" i="12"/>
  <c r="T170" i="12"/>
  <c r="P172" i="12"/>
  <c r="O171" i="12"/>
  <c r="W171" i="12" s="1"/>
  <c r="G105" i="12" l="1"/>
  <c r="AG105" i="12" s="1"/>
  <c r="E105" i="12" s="1"/>
  <c r="D105" i="12" s="1"/>
  <c r="Y105" i="12"/>
  <c r="Z105" i="12" s="1"/>
  <c r="AF105" i="12"/>
  <c r="P173" i="12"/>
  <c r="O172" i="12"/>
  <c r="W172" i="12" s="1"/>
  <c r="AB170" i="12"/>
  <c r="AC170" i="12" s="1"/>
  <c r="C170" i="12" s="1"/>
  <c r="N170" i="12"/>
  <c r="U171" i="12"/>
  <c r="V171" i="12" s="1"/>
  <c r="AD171" i="12"/>
  <c r="AE171" i="12" s="1"/>
  <c r="B171" i="12"/>
  <c r="S171" i="12"/>
  <c r="AK169" i="12"/>
  <c r="AL169" i="12"/>
  <c r="X176" i="12"/>
  <c r="Q172" i="12"/>
  <c r="T171" i="12"/>
  <c r="R172" i="12"/>
  <c r="F105" i="12" l="1"/>
  <c r="H105" i="12" s="1"/>
  <c r="U172" i="12"/>
  <c r="V172" i="12" s="1"/>
  <c r="X177" i="12"/>
  <c r="AB171" i="12"/>
  <c r="AC171" i="12" s="1"/>
  <c r="C171" i="12" s="1"/>
  <c r="N171" i="12"/>
  <c r="AL170" i="12"/>
  <c r="AK170" i="12"/>
  <c r="S172" i="12"/>
  <c r="AD172" i="12"/>
  <c r="AE172" i="12" s="1"/>
  <c r="B172" i="12"/>
  <c r="R173" i="12"/>
  <c r="Q173" i="12"/>
  <c r="T172" i="12"/>
  <c r="P174" i="12"/>
  <c r="O173" i="12"/>
  <c r="W173" i="12" s="1"/>
  <c r="G106" i="12" l="1"/>
  <c r="AF106" i="12" s="1"/>
  <c r="Y106" i="12"/>
  <c r="Z106" i="12" s="1"/>
  <c r="P175" i="12"/>
  <c r="O174" i="12"/>
  <c r="W174" i="12" s="1"/>
  <c r="Q174" i="12"/>
  <c r="T173" i="12"/>
  <c r="R174" i="12"/>
  <c r="AB172" i="12"/>
  <c r="AC172" i="12" s="1"/>
  <c r="C172" i="12" s="1"/>
  <c r="N172" i="12"/>
  <c r="U173" i="12"/>
  <c r="V173" i="12" s="1"/>
  <c r="AD173" i="12"/>
  <c r="AE173" i="12" s="1"/>
  <c r="B173" i="12"/>
  <c r="S173" i="12"/>
  <c r="AK171" i="12"/>
  <c r="AL171" i="12"/>
  <c r="X178" i="12"/>
  <c r="AG106" i="12" l="1"/>
  <c r="E106" i="12" s="1"/>
  <c r="D106" i="12" s="1"/>
  <c r="F106" i="12" s="1"/>
  <c r="U174" i="12"/>
  <c r="V174" i="12" s="1"/>
  <c r="X179" i="12"/>
  <c r="AB173" i="12"/>
  <c r="AC173" i="12" s="1"/>
  <c r="C173" i="12" s="1"/>
  <c r="N173" i="12"/>
  <c r="AL172" i="12"/>
  <c r="AK172" i="12"/>
  <c r="S174" i="12"/>
  <c r="T174" i="12" s="1"/>
  <c r="AD174" i="12"/>
  <c r="AE174" i="12" s="1"/>
  <c r="B174" i="12"/>
  <c r="R175" i="12"/>
  <c r="Q175" i="12"/>
  <c r="P176" i="12"/>
  <c r="O175" i="12"/>
  <c r="W175" i="12" s="1"/>
  <c r="H106" i="12" l="1"/>
  <c r="U175" i="12"/>
  <c r="V175" i="12" s="1"/>
  <c r="AD175" i="12"/>
  <c r="AE175" i="12" s="1"/>
  <c r="B175" i="12"/>
  <c r="S175" i="12"/>
  <c r="AK173" i="12"/>
  <c r="AL173" i="12"/>
  <c r="X180" i="12"/>
  <c r="P177" i="12"/>
  <c r="O176" i="12"/>
  <c r="W176" i="12" s="1"/>
  <c r="Q176" i="12"/>
  <c r="T175" i="12"/>
  <c r="R176" i="12"/>
  <c r="AB174" i="12"/>
  <c r="AC174" i="12" s="1"/>
  <c r="C174" i="12" s="1"/>
  <c r="N174" i="12"/>
  <c r="Y107" i="12" l="1"/>
  <c r="Z107" i="12" s="1"/>
  <c r="G107" i="12"/>
  <c r="AG107" i="12" s="1"/>
  <c r="E107" i="12" s="1"/>
  <c r="D107" i="12" s="1"/>
  <c r="U176" i="12"/>
  <c r="V176" i="12" s="1"/>
  <c r="X181" i="12"/>
  <c r="AB175" i="12"/>
  <c r="AC175" i="12" s="1"/>
  <c r="C175" i="12" s="1"/>
  <c r="N175" i="12"/>
  <c r="AL174" i="12"/>
  <c r="AK174" i="12"/>
  <c r="S176" i="12"/>
  <c r="AD176" i="12"/>
  <c r="AE176" i="12" s="1"/>
  <c r="B176" i="12"/>
  <c r="R177" i="12"/>
  <c r="Q177" i="12"/>
  <c r="T176" i="12"/>
  <c r="P178" i="12"/>
  <c r="O177" i="12"/>
  <c r="W177" i="12" s="1"/>
  <c r="AF107" i="12" l="1"/>
  <c r="F107" i="12"/>
  <c r="H107" i="12" s="1"/>
  <c r="P179" i="12"/>
  <c r="O178" i="12"/>
  <c r="W178" i="12" s="1"/>
  <c r="Q178" i="12"/>
  <c r="R178" i="12"/>
  <c r="AB176" i="12"/>
  <c r="AC176" i="12" s="1"/>
  <c r="C176" i="12" s="1"/>
  <c r="N176" i="12"/>
  <c r="U177" i="12"/>
  <c r="V177" i="12" s="1"/>
  <c r="AD177" i="12"/>
  <c r="AE177" i="12" s="1"/>
  <c r="B177" i="12"/>
  <c r="S177" i="12"/>
  <c r="T177" i="12" s="1"/>
  <c r="AK175" i="12"/>
  <c r="AL175" i="12"/>
  <c r="X182" i="12"/>
  <c r="G108" i="12" l="1"/>
  <c r="AG108" i="12" s="1"/>
  <c r="E108" i="12" s="1"/>
  <c r="D108" i="12" s="1"/>
  <c r="Y108" i="12"/>
  <c r="Z108" i="12" s="1"/>
  <c r="U178" i="12"/>
  <c r="V178" i="12" s="1"/>
  <c r="X183" i="12"/>
  <c r="AB177" i="12"/>
  <c r="AC177" i="12" s="1"/>
  <c r="C177" i="12" s="1"/>
  <c r="N177" i="12"/>
  <c r="AL176" i="12"/>
  <c r="AK176" i="12"/>
  <c r="S178" i="12"/>
  <c r="AD178" i="12"/>
  <c r="AE178" i="12" s="1"/>
  <c r="B178" i="12"/>
  <c r="R179" i="12"/>
  <c r="Q179" i="12"/>
  <c r="T178" i="12"/>
  <c r="P180" i="12"/>
  <c r="O179" i="12"/>
  <c r="W179" i="12" s="1"/>
  <c r="AF108" i="12" l="1"/>
  <c r="F108" i="12"/>
  <c r="H108" i="12" s="1"/>
  <c r="U179" i="12"/>
  <c r="V179" i="12" s="1"/>
  <c r="AD179" i="12"/>
  <c r="AE179" i="12" s="1"/>
  <c r="B179" i="12"/>
  <c r="S179" i="12"/>
  <c r="AK177" i="12"/>
  <c r="AL177" i="12"/>
  <c r="X184" i="12"/>
  <c r="P181" i="12"/>
  <c r="O180" i="12"/>
  <c r="W180" i="12" s="1"/>
  <c r="Q180" i="12"/>
  <c r="T179" i="12"/>
  <c r="R180" i="12"/>
  <c r="AB178" i="12"/>
  <c r="AC178" i="12" s="1"/>
  <c r="C178" i="12" s="1"/>
  <c r="N178" i="12"/>
  <c r="Y109" i="12" l="1"/>
  <c r="Z109" i="12" s="1"/>
  <c r="G109" i="12"/>
  <c r="AF109" i="12" s="1"/>
  <c r="U180" i="12"/>
  <c r="V180" i="12" s="1"/>
  <c r="X185" i="12"/>
  <c r="AB179" i="12"/>
  <c r="AC179" i="12" s="1"/>
  <c r="C179" i="12" s="1"/>
  <c r="N179" i="12"/>
  <c r="AL178" i="12"/>
  <c r="AK178" i="12"/>
  <c r="S180" i="12"/>
  <c r="T180" i="12" s="1"/>
  <c r="AD180" i="12"/>
  <c r="AE180" i="12" s="1"/>
  <c r="B180" i="12"/>
  <c r="R181" i="12"/>
  <c r="Q181" i="12"/>
  <c r="P182" i="12"/>
  <c r="O181" i="12"/>
  <c r="W181" i="12" s="1"/>
  <c r="AG109" i="12" l="1"/>
  <c r="E109" i="12" s="1"/>
  <c r="D109" i="12" s="1"/>
  <c r="F109" i="12" s="1"/>
  <c r="H109" i="12" s="1"/>
  <c r="P183" i="12"/>
  <c r="O182" i="12"/>
  <c r="W182" i="12" s="1"/>
  <c r="Q182" i="12"/>
  <c r="T181" i="12"/>
  <c r="R182" i="12"/>
  <c r="AB180" i="12"/>
  <c r="AC180" i="12" s="1"/>
  <c r="C180" i="12" s="1"/>
  <c r="N180" i="12"/>
  <c r="U181" i="12"/>
  <c r="V181" i="12" s="1"/>
  <c r="AD181" i="12"/>
  <c r="AE181" i="12" s="1"/>
  <c r="B181" i="12"/>
  <c r="S181" i="12"/>
  <c r="AK179" i="12"/>
  <c r="AL179" i="12"/>
  <c r="X186" i="12"/>
  <c r="Y110" i="12" l="1"/>
  <c r="Z110" i="12" s="1"/>
  <c r="G110" i="12"/>
  <c r="AF110" i="12" s="1"/>
  <c r="U182" i="12"/>
  <c r="V182" i="12" s="1"/>
  <c r="X187" i="12"/>
  <c r="AB181" i="12"/>
  <c r="AC181" i="12" s="1"/>
  <c r="C181" i="12" s="1"/>
  <c r="N181" i="12"/>
  <c r="AL180" i="12"/>
  <c r="AK180" i="12"/>
  <c r="S182" i="12"/>
  <c r="AD182" i="12"/>
  <c r="AE182" i="12" s="1"/>
  <c r="B182" i="12"/>
  <c r="R183" i="12"/>
  <c r="Q183" i="12"/>
  <c r="T182" i="12"/>
  <c r="P184" i="12"/>
  <c r="O183" i="12"/>
  <c r="W183" i="12" s="1"/>
  <c r="AG110" i="12" l="1"/>
  <c r="E110" i="12" s="1"/>
  <c r="D110" i="12" s="1"/>
  <c r="F110" i="12" s="1"/>
  <c r="H110" i="12" s="1"/>
  <c r="P185" i="12"/>
  <c r="O184" i="12"/>
  <c r="W184" i="12" s="1"/>
  <c r="Q184" i="12"/>
  <c r="T183" i="12"/>
  <c r="R184" i="12"/>
  <c r="AB182" i="12"/>
  <c r="AC182" i="12" s="1"/>
  <c r="C182" i="12" s="1"/>
  <c r="N182" i="12"/>
  <c r="U183" i="12"/>
  <c r="V183" i="12" s="1"/>
  <c r="AD183" i="12"/>
  <c r="AE183" i="12" s="1"/>
  <c r="B183" i="12"/>
  <c r="S183" i="12"/>
  <c r="AK181" i="12"/>
  <c r="AL181" i="12"/>
  <c r="X188" i="12"/>
  <c r="G111" i="12" l="1"/>
  <c r="AG111" i="12" s="1"/>
  <c r="E111" i="12" s="1"/>
  <c r="D111" i="12" s="1"/>
  <c r="Y111" i="12"/>
  <c r="Z111" i="12" s="1"/>
  <c r="U184" i="12"/>
  <c r="V184" i="12" s="1"/>
  <c r="X189" i="12"/>
  <c r="AB183" i="12"/>
  <c r="AC183" i="12" s="1"/>
  <c r="C183" i="12" s="1"/>
  <c r="N183" i="12"/>
  <c r="AL182" i="12"/>
  <c r="AK182" i="12"/>
  <c r="S184" i="12"/>
  <c r="AD184" i="12"/>
  <c r="AE184" i="12" s="1"/>
  <c r="B184" i="12"/>
  <c r="R185" i="12"/>
  <c r="Q185" i="12"/>
  <c r="T184" i="12"/>
  <c r="P186" i="12"/>
  <c r="O185" i="12"/>
  <c r="W185" i="12" s="1"/>
  <c r="F111" i="12" l="1"/>
  <c r="H111" i="12" s="1"/>
  <c r="AF111" i="12"/>
  <c r="Q186" i="12"/>
  <c r="T185" i="12"/>
  <c r="R186" i="12"/>
  <c r="AB184" i="12"/>
  <c r="AC184" i="12" s="1"/>
  <c r="C184" i="12" s="1"/>
  <c r="N184" i="12"/>
  <c r="P187" i="12"/>
  <c r="O186" i="12"/>
  <c r="W186" i="12" s="1"/>
  <c r="U185" i="12"/>
  <c r="V185" i="12" s="1"/>
  <c r="AD185" i="12"/>
  <c r="AE185" i="12" s="1"/>
  <c r="B185" i="12"/>
  <c r="S185" i="12"/>
  <c r="AK183" i="12"/>
  <c r="AL183" i="12"/>
  <c r="X190" i="12"/>
  <c r="G112" i="12" l="1"/>
  <c r="AG112" i="12" s="1"/>
  <c r="E112" i="12" s="1"/>
  <c r="D112" i="12" s="1"/>
  <c r="Y112" i="12"/>
  <c r="Z112" i="12" s="1"/>
  <c r="P188" i="12"/>
  <c r="O187" i="12"/>
  <c r="W187" i="12" s="1"/>
  <c r="U186" i="12"/>
  <c r="V186" i="12" s="1"/>
  <c r="X191" i="12"/>
  <c r="AB185" i="12"/>
  <c r="AC185" i="12" s="1"/>
  <c r="C185" i="12" s="1"/>
  <c r="N185" i="12"/>
  <c r="AL184" i="12"/>
  <c r="AK184" i="12"/>
  <c r="S186" i="12"/>
  <c r="T186" i="12" s="1"/>
  <c r="AD186" i="12"/>
  <c r="AE186" i="12" s="1"/>
  <c r="B186" i="12"/>
  <c r="R187" i="12"/>
  <c r="Q187" i="12"/>
  <c r="F112" i="12" l="1"/>
  <c r="H112" i="12" s="1"/>
  <c r="AF112" i="12"/>
  <c r="U187" i="12"/>
  <c r="V187" i="12" s="1"/>
  <c r="AD187" i="12"/>
  <c r="AE187" i="12" s="1"/>
  <c r="B187" i="12"/>
  <c r="S187" i="12"/>
  <c r="Q188" i="12"/>
  <c r="T187" i="12"/>
  <c r="R188" i="12"/>
  <c r="AB186" i="12"/>
  <c r="AC186" i="12" s="1"/>
  <c r="C186" i="12" s="1"/>
  <c r="N186" i="12"/>
  <c r="AK185" i="12"/>
  <c r="AL185" i="12"/>
  <c r="X192" i="12"/>
  <c r="P189" i="12"/>
  <c r="O188" i="12"/>
  <c r="W188" i="12" s="1"/>
  <c r="Y113" i="12" l="1"/>
  <c r="Z113" i="12" s="1"/>
  <c r="G113" i="12"/>
  <c r="AF113" i="12" s="1"/>
  <c r="P190" i="12"/>
  <c r="O189" i="12"/>
  <c r="W189" i="12" s="1"/>
  <c r="AL186" i="12"/>
  <c r="AK186" i="12"/>
  <c r="S188" i="12"/>
  <c r="AD188" i="12"/>
  <c r="AE188" i="12" s="1"/>
  <c r="B188" i="12"/>
  <c r="R189" i="12"/>
  <c r="Q189" i="12"/>
  <c r="T188" i="12"/>
  <c r="AB187" i="12"/>
  <c r="AC187" i="12" s="1"/>
  <c r="C187" i="12" s="1"/>
  <c r="N187" i="12"/>
  <c r="X193" i="12"/>
  <c r="U188" i="12"/>
  <c r="V188" i="12" s="1"/>
  <c r="AG113" i="12" l="1"/>
  <c r="E113" i="12" s="1"/>
  <c r="D113" i="12" s="1"/>
  <c r="F113" i="12" s="1"/>
  <c r="H113" i="12" s="1"/>
  <c r="X194" i="12"/>
  <c r="AK187" i="12"/>
  <c r="AL187" i="12"/>
  <c r="U189" i="12"/>
  <c r="V189" i="12" s="1"/>
  <c r="AD189" i="12"/>
  <c r="AE189" i="12" s="1"/>
  <c r="B189" i="12"/>
  <c r="S189" i="12"/>
  <c r="Q190" i="12"/>
  <c r="T189" i="12"/>
  <c r="R190" i="12"/>
  <c r="AB188" i="12"/>
  <c r="AC188" i="12" s="1"/>
  <c r="C188" i="12" s="1"/>
  <c r="N188" i="12"/>
  <c r="P191" i="12"/>
  <c r="O190" i="12"/>
  <c r="W190" i="12" s="1"/>
  <c r="Y114" i="12" l="1"/>
  <c r="Z114" i="12" s="1"/>
  <c r="G114" i="12"/>
  <c r="AG114" i="12" s="1"/>
  <c r="E114" i="12" s="1"/>
  <c r="D114" i="12" s="1"/>
  <c r="P192" i="12"/>
  <c r="O191" i="12"/>
  <c r="W191" i="12" s="1"/>
  <c r="U190" i="12"/>
  <c r="V190" i="12" s="1"/>
  <c r="AL188" i="12"/>
  <c r="AK188" i="12"/>
  <c r="S190" i="12"/>
  <c r="AD190" i="12"/>
  <c r="AE190" i="12" s="1"/>
  <c r="B190" i="12"/>
  <c r="R191" i="12"/>
  <c r="Q191" i="12"/>
  <c r="T190" i="12"/>
  <c r="AB189" i="12"/>
  <c r="AC189" i="12" s="1"/>
  <c r="C189" i="12" s="1"/>
  <c r="N189" i="12"/>
  <c r="X195" i="12"/>
  <c r="AF114" i="12" l="1"/>
  <c r="F114" i="12"/>
  <c r="H114" i="12" s="1"/>
  <c r="Q192" i="12"/>
  <c r="T191" i="12"/>
  <c r="R192" i="12"/>
  <c r="AB190" i="12"/>
  <c r="AC190" i="12" s="1"/>
  <c r="C190" i="12" s="1"/>
  <c r="N190" i="12"/>
  <c r="X196" i="12"/>
  <c r="AK189" i="12"/>
  <c r="AL189" i="12"/>
  <c r="U191" i="12"/>
  <c r="V191" i="12" s="1"/>
  <c r="AD191" i="12"/>
  <c r="AE191" i="12" s="1"/>
  <c r="B191" i="12"/>
  <c r="S191" i="12"/>
  <c r="P193" i="12"/>
  <c r="O192" i="12"/>
  <c r="W192" i="12" s="1"/>
  <c r="Y115" i="12" l="1"/>
  <c r="Z115" i="12" s="1"/>
  <c r="G115" i="12"/>
  <c r="P194" i="12"/>
  <c r="O193" i="12"/>
  <c r="W193" i="12" s="1"/>
  <c r="AB191" i="12"/>
  <c r="AC191" i="12" s="1"/>
  <c r="C191" i="12" s="1"/>
  <c r="N191" i="12"/>
  <c r="X197" i="12"/>
  <c r="U192" i="12"/>
  <c r="V192" i="12" s="1"/>
  <c r="AL190" i="12"/>
  <c r="AK190" i="12"/>
  <c r="S192" i="12"/>
  <c r="T192" i="12" s="1"/>
  <c r="AD192" i="12"/>
  <c r="AE192" i="12" s="1"/>
  <c r="B192" i="12"/>
  <c r="R193" i="12"/>
  <c r="Q193" i="12"/>
  <c r="AF115" i="12" l="1"/>
  <c r="AG115" i="12"/>
  <c r="E115" i="12" s="1"/>
  <c r="D115" i="12" s="1"/>
  <c r="F115" i="12" s="1"/>
  <c r="Q194" i="12"/>
  <c r="T193" i="12"/>
  <c r="R194" i="12"/>
  <c r="AB192" i="12"/>
  <c r="AC192" i="12" s="1"/>
  <c r="C192" i="12" s="1"/>
  <c r="N192" i="12"/>
  <c r="AK191" i="12"/>
  <c r="AL191" i="12"/>
  <c r="U193" i="12"/>
  <c r="V193" i="12" s="1"/>
  <c r="AD193" i="12"/>
  <c r="AE193" i="12" s="1"/>
  <c r="B193" i="12"/>
  <c r="S193" i="12"/>
  <c r="X198" i="12"/>
  <c r="P195" i="12"/>
  <c r="O194" i="12"/>
  <c r="W194" i="12" s="1"/>
  <c r="H115" i="12" l="1"/>
  <c r="U194" i="12"/>
  <c r="V194" i="12" s="1"/>
  <c r="P196" i="12"/>
  <c r="O195" i="12"/>
  <c r="W195" i="12" s="1"/>
  <c r="X199" i="12"/>
  <c r="AB193" i="12"/>
  <c r="AC193" i="12" s="1"/>
  <c r="C193" i="12" s="1"/>
  <c r="N193" i="12"/>
  <c r="AL192" i="12"/>
  <c r="AK192" i="12"/>
  <c r="S194" i="12"/>
  <c r="AD194" i="12"/>
  <c r="AE194" i="12" s="1"/>
  <c r="B194" i="12"/>
  <c r="R195" i="12"/>
  <c r="Q195" i="12"/>
  <c r="T194" i="12"/>
  <c r="G116" i="12" l="1"/>
  <c r="AF116" i="12" s="1"/>
  <c r="Y116" i="12"/>
  <c r="Z116" i="12" s="1"/>
  <c r="Q196" i="12"/>
  <c r="T195" i="12"/>
  <c r="R196" i="12"/>
  <c r="U195" i="12"/>
  <c r="V195" i="12" s="1"/>
  <c r="AD195" i="12"/>
  <c r="AE195" i="12" s="1"/>
  <c r="B195" i="12"/>
  <c r="S195" i="12"/>
  <c r="AK193" i="12"/>
  <c r="AL193" i="12"/>
  <c r="X200" i="12"/>
  <c r="P197" i="12"/>
  <c r="O196" i="12"/>
  <c r="W196" i="12" s="1"/>
  <c r="AB194" i="12"/>
  <c r="AC194" i="12" s="1"/>
  <c r="C194" i="12" s="1"/>
  <c r="N194" i="12"/>
  <c r="AG116" i="12" l="1"/>
  <c r="E116" i="12" s="1"/>
  <c r="D116" i="12" s="1"/>
  <c r="F116" i="12" s="1"/>
  <c r="U196" i="12"/>
  <c r="V196" i="12" s="1"/>
  <c r="P198" i="12"/>
  <c r="O197" i="12"/>
  <c r="W197" i="12" s="1"/>
  <c r="AL194" i="12"/>
  <c r="AK194" i="12"/>
  <c r="X201" i="12"/>
  <c r="AB195" i="12"/>
  <c r="AC195" i="12" s="1"/>
  <c r="C195" i="12" s="1"/>
  <c r="N195" i="12"/>
  <c r="S196" i="12"/>
  <c r="AD196" i="12"/>
  <c r="AE196" i="12" s="1"/>
  <c r="B196" i="12"/>
  <c r="R197" i="12"/>
  <c r="Q197" i="12"/>
  <c r="T196" i="12"/>
  <c r="H116" i="12" l="1"/>
  <c r="Q198" i="12"/>
  <c r="T197" i="12"/>
  <c r="R198" i="12"/>
  <c r="AB196" i="12"/>
  <c r="AC196" i="12" s="1"/>
  <c r="C196" i="12" s="1"/>
  <c r="N196" i="12"/>
  <c r="U197" i="12"/>
  <c r="V197" i="12" s="1"/>
  <c r="AD197" i="12"/>
  <c r="AE197" i="12" s="1"/>
  <c r="B197" i="12"/>
  <c r="S197" i="12"/>
  <c r="AK195" i="12"/>
  <c r="AL195" i="12"/>
  <c r="X202" i="12"/>
  <c r="P199" i="12"/>
  <c r="O198" i="12"/>
  <c r="W198" i="12" s="1"/>
  <c r="G117" i="12" l="1"/>
  <c r="AG117" i="12" s="1"/>
  <c r="E117" i="12" s="1"/>
  <c r="D117" i="12" s="1"/>
  <c r="Y117" i="12"/>
  <c r="Z117" i="12" s="1"/>
  <c r="U198" i="12"/>
  <c r="V198" i="12" s="1"/>
  <c r="P200" i="12"/>
  <c r="O199" i="12"/>
  <c r="W199" i="12" s="1"/>
  <c r="X203" i="12"/>
  <c r="AB197" i="12"/>
  <c r="AC197" i="12" s="1"/>
  <c r="C197" i="12" s="1"/>
  <c r="N197" i="12"/>
  <c r="AL196" i="12"/>
  <c r="AK196" i="12"/>
  <c r="S198" i="12"/>
  <c r="T198" i="12" s="1"/>
  <c r="AD198" i="12"/>
  <c r="AE198" i="12" s="1"/>
  <c r="B198" i="12"/>
  <c r="R199" i="12"/>
  <c r="Q199" i="12"/>
  <c r="F117" i="12" l="1"/>
  <c r="H117" i="12" s="1"/>
  <c r="AF117" i="12"/>
  <c r="U199" i="12"/>
  <c r="V199" i="12" s="1"/>
  <c r="AB198" i="12"/>
  <c r="AC198" i="12" s="1"/>
  <c r="C198" i="12" s="1"/>
  <c r="N198" i="12"/>
  <c r="AD199" i="12"/>
  <c r="AE199" i="12" s="1"/>
  <c r="B199" i="12"/>
  <c r="S199" i="12"/>
  <c r="AK197" i="12"/>
  <c r="AL197" i="12"/>
  <c r="X204" i="12"/>
  <c r="P201" i="12"/>
  <c r="O200" i="12"/>
  <c r="W200" i="12" s="1"/>
  <c r="Q200" i="12"/>
  <c r="T199" i="12"/>
  <c r="R200" i="12"/>
  <c r="Y118" i="12" l="1"/>
  <c r="Z118" i="12" s="1"/>
  <c r="G118" i="12"/>
  <c r="R201" i="12"/>
  <c r="Q201" i="12"/>
  <c r="T200" i="12"/>
  <c r="U200" i="12"/>
  <c r="V200" i="12" s="1"/>
  <c r="X205" i="12"/>
  <c r="AB199" i="12"/>
  <c r="AC199" i="12" s="1"/>
  <c r="C199" i="12" s="1"/>
  <c r="N199" i="12"/>
  <c r="AL198" i="12"/>
  <c r="AK198" i="12"/>
  <c r="S200" i="12"/>
  <c r="AD200" i="12"/>
  <c r="AE200" i="12" s="1"/>
  <c r="B200" i="12"/>
  <c r="P202" i="12"/>
  <c r="O201" i="12"/>
  <c r="W201" i="12" s="1"/>
  <c r="AG118" i="12" l="1"/>
  <c r="E118" i="12" s="1"/>
  <c r="D118" i="12" s="1"/>
  <c r="F118" i="12" s="1"/>
  <c r="AF118" i="12"/>
  <c r="P203" i="12"/>
  <c r="O202" i="12"/>
  <c r="W202" i="12" s="1"/>
  <c r="AK199" i="12"/>
  <c r="AL199" i="12"/>
  <c r="X206" i="12"/>
  <c r="Q202" i="12"/>
  <c r="R202" i="12"/>
  <c r="AB200" i="12"/>
  <c r="AC200" i="12" s="1"/>
  <c r="C200" i="12" s="1"/>
  <c r="N200" i="12"/>
  <c r="U201" i="12"/>
  <c r="V201" i="12" s="1"/>
  <c r="AD201" i="12"/>
  <c r="AE201" i="12" s="1"/>
  <c r="B201" i="12"/>
  <c r="S201" i="12"/>
  <c r="T201" i="12" s="1"/>
  <c r="H118" i="12" l="1"/>
  <c r="AB201" i="12"/>
  <c r="AC201" i="12" s="1"/>
  <c r="C201" i="12" s="1"/>
  <c r="N201" i="12"/>
  <c r="AL200" i="12"/>
  <c r="AK200" i="12"/>
  <c r="S202" i="12"/>
  <c r="AD202" i="12"/>
  <c r="AE202" i="12" s="1"/>
  <c r="B202" i="12"/>
  <c r="R203" i="12"/>
  <c r="Q203" i="12"/>
  <c r="T202" i="12"/>
  <c r="U202" i="12"/>
  <c r="V202" i="12" s="1"/>
  <c r="X207" i="12"/>
  <c r="P204" i="12"/>
  <c r="O203" i="12"/>
  <c r="W203" i="12" s="1"/>
  <c r="G119" i="12" l="1"/>
  <c r="AF119" i="12" s="1"/>
  <c r="Y119" i="12"/>
  <c r="Z119" i="12" s="1"/>
  <c r="P205" i="12"/>
  <c r="O204" i="12"/>
  <c r="W204" i="12" s="1"/>
  <c r="X208" i="12"/>
  <c r="U203" i="12"/>
  <c r="V203" i="12" s="1"/>
  <c r="AD203" i="12"/>
  <c r="AE203" i="12" s="1"/>
  <c r="B203" i="12"/>
  <c r="S203" i="12"/>
  <c r="AK201" i="12"/>
  <c r="AL201" i="12"/>
  <c r="Q204" i="12"/>
  <c r="T203" i="12"/>
  <c r="R204" i="12"/>
  <c r="AB202" i="12"/>
  <c r="AC202" i="12" s="1"/>
  <c r="C202" i="12" s="1"/>
  <c r="N202" i="12"/>
  <c r="AG119" i="12" l="1"/>
  <c r="E119" i="12" s="1"/>
  <c r="D119" i="12" s="1"/>
  <c r="F119" i="12" s="1"/>
  <c r="U204" i="12"/>
  <c r="V204" i="12" s="1"/>
  <c r="AL202" i="12"/>
  <c r="AK202" i="12"/>
  <c r="S204" i="12"/>
  <c r="T204" i="12" s="1"/>
  <c r="AD204" i="12"/>
  <c r="AE204" i="12" s="1"/>
  <c r="B204" i="12"/>
  <c r="R205" i="12"/>
  <c r="Q205" i="12"/>
  <c r="AB203" i="12"/>
  <c r="AC203" i="12" s="1"/>
  <c r="C203" i="12" s="1"/>
  <c r="N203" i="12"/>
  <c r="X209" i="12"/>
  <c r="P206" i="12"/>
  <c r="O205" i="12"/>
  <c r="W205" i="12" s="1"/>
  <c r="H119" i="12" l="1"/>
  <c r="P207" i="12"/>
  <c r="O206" i="12"/>
  <c r="W206" i="12" s="1"/>
  <c r="AK203" i="12"/>
  <c r="AL203" i="12"/>
  <c r="U205" i="12"/>
  <c r="V205" i="12" s="1"/>
  <c r="AD205" i="12"/>
  <c r="AE205" i="12" s="1"/>
  <c r="B205" i="12"/>
  <c r="S205" i="12"/>
  <c r="X210" i="12"/>
  <c r="Q206" i="12"/>
  <c r="T205" i="12"/>
  <c r="R206" i="12"/>
  <c r="AB204" i="12"/>
  <c r="AC204" i="12" s="1"/>
  <c r="C204" i="12" s="1"/>
  <c r="N204" i="12"/>
  <c r="G120" i="12" l="1"/>
  <c r="AG120" i="12" s="1"/>
  <c r="E120" i="12" s="1"/>
  <c r="D120" i="12" s="1"/>
  <c r="Y120" i="12"/>
  <c r="Z120" i="12" s="1"/>
  <c r="U206" i="12"/>
  <c r="V206" i="12" s="1"/>
  <c r="X211" i="12"/>
  <c r="AB205" i="12"/>
  <c r="AC205" i="12" s="1"/>
  <c r="C205" i="12" s="1"/>
  <c r="N205" i="12"/>
  <c r="AL204" i="12"/>
  <c r="AK204" i="12"/>
  <c r="S206" i="12"/>
  <c r="AD206" i="12"/>
  <c r="AE206" i="12" s="1"/>
  <c r="B206" i="12"/>
  <c r="R207" i="12"/>
  <c r="Q207" i="12"/>
  <c r="T206" i="12"/>
  <c r="P208" i="12"/>
  <c r="O207" i="12"/>
  <c r="W207" i="12" s="1"/>
  <c r="F120" i="12" l="1"/>
  <c r="H120" i="12" s="1"/>
  <c r="AF120" i="12"/>
  <c r="U207" i="12"/>
  <c r="V207" i="12" s="1"/>
  <c r="AD207" i="12"/>
  <c r="AE207" i="12" s="1"/>
  <c r="B207" i="12"/>
  <c r="S207" i="12"/>
  <c r="P209" i="12"/>
  <c r="O208" i="12"/>
  <c r="W208" i="12" s="1"/>
  <c r="Q208" i="12"/>
  <c r="T207" i="12"/>
  <c r="R208" i="12"/>
  <c r="AB206" i="12"/>
  <c r="AC206" i="12" s="1"/>
  <c r="C206" i="12" s="1"/>
  <c r="N206" i="12"/>
  <c r="AK205" i="12"/>
  <c r="AL205" i="12"/>
  <c r="X212" i="12"/>
  <c r="Y121" i="12" l="1"/>
  <c r="Z121" i="12" s="1"/>
  <c r="G121" i="12"/>
  <c r="AF121" i="12" s="1"/>
  <c r="X213" i="12"/>
  <c r="AL206" i="12"/>
  <c r="AK206" i="12"/>
  <c r="S208" i="12"/>
  <c r="AD208" i="12"/>
  <c r="AE208" i="12" s="1"/>
  <c r="B208" i="12"/>
  <c r="R209" i="12"/>
  <c r="Q209" i="12"/>
  <c r="T208" i="12"/>
  <c r="P210" i="12"/>
  <c r="O209" i="12"/>
  <c r="W209" i="12" s="1"/>
  <c r="AB207" i="12"/>
  <c r="AC207" i="12" s="1"/>
  <c r="C207" i="12" s="1"/>
  <c r="N207" i="12"/>
  <c r="U208" i="12"/>
  <c r="V208" i="12" s="1"/>
  <c r="AG121" i="12" l="1"/>
  <c r="E121" i="12" s="1"/>
  <c r="D121" i="12" s="1"/>
  <c r="F121" i="12" s="1"/>
  <c r="P211" i="12"/>
  <c r="O210" i="12"/>
  <c r="W210" i="12" s="1"/>
  <c r="Q210" i="12"/>
  <c r="T209" i="12"/>
  <c r="R210" i="12"/>
  <c r="AB208" i="12"/>
  <c r="AC208" i="12" s="1"/>
  <c r="C208" i="12" s="1"/>
  <c r="N208" i="12"/>
  <c r="AK207" i="12"/>
  <c r="AL207" i="12"/>
  <c r="U209" i="12"/>
  <c r="V209" i="12" s="1"/>
  <c r="AD209" i="12"/>
  <c r="AE209" i="12" s="1"/>
  <c r="B209" i="12"/>
  <c r="S209" i="12"/>
  <c r="X214" i="12"/>
  <c r="H121" i="12" l="1"/>
  <c r="U210" i="12"/>
  <c r="V210" i="12" s="1"/>
  <c r="X215" i="12"/>
  <c r="AB209" i="12"/>
  <c r="AC209" i="12" s="1"/>
  <c r="C209" i="12" s="1"/>
  <c r="N209" i="12"/>
  <c r="AL208" i="12"/>
  <c r="AK208" i="12"/>
  <c r="S210" i="12"/>
  <c r="T210" i="12" s="1"/>
  <c r="AD210" i="12"/>
  <c r="AE210" i="12" s="1"/>
  <c r="B210" i="12"/>
  <c r="R211" i="12"/>
  <c r="Q211" i="12"/>
  <c r="P212" i="12"/>
  <c r="O211" i="12"/>
  <c r="W211" i="12" s="1"/>
  <c r="G122" i="12" l="1"/>
  <c r="Y122" i="12"/>
  <c r="Z122" i="12" s="1"/>
  <c r="AF122" i="12"/>
  <c r="U211" i="12"/>
  <c r="V211" i="12" s="1"/>
  <c r="Q212" i="12"/>
  <c r="T211" i="12"/>
  <c r="R212" i="12"/>
  <c r="AB210" i="12"/>
  <c r="AC210" i="12" s="1"/>
  <c r="C210" i="12" s="1"/>
  <c r="N210" i="12"/>
  <c r="AD211" i="12"/>
  <c r="AE211" i="12" s="1"/>
  <c r="B211" i="12"/>
  <c r="S211" i="12"/>
  <c r="AK209" i="12"/>
  <c r="AL209" i="12"/>
  <c r="X216" i="12"/>
  <c r="P213" i="12"/>
  <c r="O212" i="12"/>
  <c r="W212" i="12" s="1"/>
  <c r="AG122" i="12" l="1"/>
  <c r="E122" i="12" s="1"/>
  <c r="D122" i="12" s="1"/>
  <c r="F122" i="12" s="1"/>
  <c r="U212" i="12"/>
  <c r="V212" i="12" s="1"/>
  <c r="P214" i="12"/>
  <c r="O213" i="12"/>
  <c r="W213" i="12" s="1"/>
  <c r="X217" i="12"/>
  <c r="AB211" i="12"/>
  <c r="AC211" i="12" s="1"/>
  <c r="C211" i="12" s="1"/>
  <c r="N211" i="12"/>
  <c r="AL210" i="12"/>
  <c r="AK210" i="12"/>
  <c r="S212" i="12"/>
  <c r="AD212" i="12"/>
  <c r="AE212" i="12" s="1"/>
  <c r="B212" i="12"/>
  <c r="R213" i="12"/>
  <c r="Q213" i="12"/>
  <c r="T212" i="12"/>
  <c r="H122" i="12" l="1"/>
  <c r="Q214" i="12"/>
  <c r="R214" i="12"/>
  <c r="AB212" i="12"/>
  <c r="AC212" i="12" s="1"/>
  <c r="C212" i="12" s="1"/>
  <c r="N212" i="12"/>
  <c r="U213" i="12"/>
  <c r="V213" i="12" s="1"/>
  <c r="AD213" i="12"/>
  <c r="AE213" i="12" s="1"/>
  <c r="B213" i="12"/>
  <c r="S213" i="12"/>
  <c r="T213" i="12" s="1"/>
  <c r="AK211" i="12"/>
  <c r="AL211" i="12"/>
  <c r="X218" i="12"/>
  <c r="P215" i="12"/>
  <c r="O214" i="12"/>
  <c r="W214" i="12" s="1"/>
  <c r="G123" i="12" l="1"/>
  <c r="AF123" i="12" s="1"/>
  <c r="Y123" i="12"/>
  <c r="Z123" i="12" s="1"/>
  <c r="U214" i="12"/>
  <c r="V214" i="12" s="1"/>
  <c r="P216" i="12"/>
  <c r="O215" i="12"/>
  <c r="W215" i="12" s="1"/>
  <c r="X219" i="12"/>
  <c r="AB213" i="12"/>
  <c r="AC213" i="12" s="1"/>
  <c r="C213" i="12" s="1"/>
  <c r="N213" i="12"/>
  <c r="AL212" i="12"/>
  <c r="AK212" i="12"/>
  <c r="S214" i="12"/>
  <c r="AD214" i="12"/>
  <c r="AE214" i="12" s="1"/>
  <c r="B214" i="12"/>
  <c r="R215" i="12"/>
  <c r="Q215" i="12"/>
  <c r="T214" i="12"/>
  <c r="AG123" i="12" l="1"/>
  <c r="E123" i="12" s="1"/>
  <c r="D123" i="12" s="1"/>
  <c r="F123" i="12" s="1"/>
  <c r="U215" i="12"/>
  <c r="V215" i="12" s="1"/>
  <c r="AD215" i="12"/>
  <c r="AE215" i="12" s="1"/>
  <c r="B215" i="12"/>
  <c r="S215" i="12"/>
  <c r="AK213" i="12"/>
  <c r="AL213" i="12"/>
  <c r="X220" i="12"/>
  <c r="P217" i="12"/>
  <c r="O216" i="12"/>
  <c r="W216" i="12" s="1"/>
  <c r="Q216" i="12"/>
  <c r="T215" i="12"/>
  <c r="R216" i="12"/>
  <c r="AB214" i="12"/>
  <c r="AC214" i="12" s="1"/>
  <c r="C214" i="12" s="1"/>
  <c r="N214" i="12"/>
  <c r="H123" i="12" l="1"/>
  <c r="U216" i="12"/>
  <c r="V216" i="12" s="1"/>
  <c r="X221" i="12"/>
  <c r="AB215" i="12"/>
  <c r="AC215" i="12" s="1"/>
  <c r="C215" i="12" s="1"/>
  <c r="N215" i="12"/>
  <c r="AL214" i="12"/>
  <c r="AK214" i="12"/>
  <c r="S216" i="12"/>
  <c r="T216" i="12" s="1"/>
  <c r="AD216" i="12"/>
  <c r="AE216" i="12" s="1"/>
  <c r="B216" i="12"/>
  <c r="R217" i="12"/>
  <c r="Q217" i="12"/>
  <c r="P218" i="12"/>
  <c r="O217" i="12"/>
  <c r="W217" i="12" s="1"/>
  <c r="Y124" i="12" l="1"/>
  <c r="Z124" i="12" s="1"/>
  <c r="G124" i="12"/>
  <c r="P219" i="12"/>
  <c r="O218" i="12"/>
  <c r="W218" i="12" s="1"/>
  <c r="Q218" i="12"/>
  <c r="T217" i="12"/>
  <c r="R218" i="12"/>
  <c r="AB216" i="12"/>
  <c r="AC216" i="12" s="1"/>
  <c r="C216" i="12" s="1"/>
  <c r="N216" i="12"/>
  <c r="U217" i="12"/>
  <c r="V217" i="12" s="1"/>
  <c r="AD217" i="12"/>
  <c r="AE217" i="12" s="1"/>
  <c r="B217" i="12"/>
  <c r="S217" i="12"/>
  <c r="AK215" i="12"/>
  <c r="AL215" i="12"/>
  <c r="X222" i="12"/>
  <c r="AF124" i="12" l="1"/>
  <c r="AG124" i="12"/>
  <c r="E124" i="12" s="1"/>
  <c r="D124" i="12" s="1"/>
  <c r="F124" i="12" s="1"/>
  <c r="U218" i="12"/>
  <c r="V218" i="12" s="1"/>
  <c r="X223" i="12"/>
  <c r="AB217" i="12"/>
  <c r="AC217" i="12" s="1"/>
  <c r="C217" i="12" s="1"/>
  <c r="N217" i="12"/>
  <c r="AL216" i="12"/>
  <c r="AK216" i="12"/>
  <c r="S218" i="12"/>
  <c r="AD218" i="12"/>
  <c r="AE218" i="12" s="1"/>
  <c r="B218" i="12"/>
  <c r="R219" i="12"/>
  <c r="Q219" i="12"/>
  <c r="T218" i="12"/>
  <c r="P220" i="12"/>
  <c r="O219" i="12"/>
  <c r="W219" i="12" s="1"/>
  <c r="H124" i="12" l="1"/>
  <c r="U219" i="12"/>
  <c r="V219" i="12" s="1"/>
  <c r="AD219" i="12"/>
  <c r="AE219" i="12" s="1"/>
  <c r="B219" i="12"/>
  <c r="S219" i="12"/>
  <c r="AK217" i="12"/>
  <c r="AL217" i="12"/>
  <c r="X224" i="12"/>
  <c r="P221" i="12"/>
  <c r="O220" i="12"/>
  <c r="W220" i="12" s="1"/>
  <c r="Q220" i="12"/>
  <c r="T219" i="12"/>
  <c r="R220" i="12"/>
  <c r="AB218" i="12"/>
  <c r="AC218" i="12" s="1"/>
  <c r="C218" i="12" s="1"/>
  <c r="N218" i="12"/>
  <c r="G125" i="12" l="1"/>
  <c r="AF125" i="12" s="1"/>
  <c r="Y125" i="12"/>
  <c r="Z125" i="12" s="1"/>
  <c r="U220" i="12"/>
  <c r="V220" i="12" s="1"/>
  <c r="X225" i="12"/>
  <c r="AB219" i="12"/>
  <c r="AC219" i="12" s="1"/>
  <c r="C219" i="12" s="1"/>
  <c r="N219" i="12"/>
  <c r="AL218" i="12"/>
  <c r="AK218" i="12"/>
  <c r="S220" i="12"/>
  <c r="AD220" i="12"/>
  <c r="AE220" i="12" s="1"/>
  <c r="B220" i="12"/>
  <c r="R221" i="12"/>
  <c r="Q221" i="12"/>
  <c r="T220" i="12"/>
  <c r="P222" i="12"/>
  <c r="O221" i="12"/>
  <c r="W221" i="12" s="1"/>
  <c r="AG125" i="12" l="1"/>
  <c r="E125" i="12" s="1"/>
  <c r="D125" i="12" s="1"/>
  <c r="F125" i="12" s="1"/>
  <c r="P223" i="12"/>
  <c r="O222" i="12"/>
  <c r="W222" i="12" s="1"/>
  <c r="Q222" i="12"/>
  <c r="T221" i="12"/>
  <c r="R222" i="12"/>
  <c r="AB220" i="12"/>
  <c r="AC220" i="12" s="1"/>
  <c r="C220" i="12" s="1"/>
  <c r="N220" i="12"/>
  <c r="U221" i="12"/>
  <c r="V221" i="12" s="1"/>
  <c r="AD221" i="12"/>
  <c r="AE221" i="12" s="1"/>
  <c r="B221" i="12"/>
  <c r="S221" i="12"/>
  <c r="AK219" i="12"/>
  <c r="AL219" i="12"/>
  <c r="X226" i="12"/>
  <c r="H125" i="12" l="1"/>
  <c r="U222" i="12"/>
  <c r="V222" i="12" s="1"/>
  <c r="X227" i="12"/>
  <c r="AB221" i="12"/>
  <c r="AC221" i="12" s="1"/>
  <c r="C221" i="12" s="1"/>
  <c r="N221" i="12"/>
  <c r="AL220" i="12"/>
  <c r="AK220" i="12"/>
  <c r="S222" i="12"/>
  <c r="T222" i="12" s="1"/>
  <c r="AD222" i="12"/>
  <c r="AE222" i="12" s="1"/>
  <c r="B222" i="12"/>
  <c r="R223" i="12"/>
  <c r="Q223" i="12"/>
  <c r="P224" i="12"/>
  <c r="O223" i="12"/>
  <c r="W223" i="12" s="1"/>
  <c r="Y126" i="12" l="1"/>
  <c r="Z126" i="12" s="1"/>
  <c r="G126" i="12"/>
  <c r="AF126" i="12" s="1"/>
  <c r="U223" i="12"/>
  <c r="V223" i="12" s="1"/>
  <c r="P225" i="12"/>
  <c r="O224" i="12"/>
  <c r="W224" i="12" s="1"/>
  <c r="AB222" i="12"/>
  <c r="AC222" i="12" s="1"/>
  <c r="C222" i="12" s="1"/>
  <c r="N222" i="12"/>
  <c r="AD223" i="12"/>
  <c r="AE223" i="12" s="1"/>
  <c r="B223" i="12"/>
  <c r="S223" i="12"/>
  <c r="AK221" i="12"/>
  <c r="AL221" i="12"/>
  <c r="X228" i="12"/>
  <c r="Q224" i="12"/>
  <c r="T223" i="12"/>
  <c r="R224" i="12"/>
  <c r="AG126" i="12" l="1"/>
  <c r="E126" i="12" s="1"/>
  <c r="D126" i="12" s="1"/>
  <c r="F126" i="12" s="1"/>
  <c r="H126" i="12" s="1"/>
  <c r="S224" i="12"/>
  <c r="AD224" i="12"/>
  <c r="AE224" i="12" s="1"/>
  <c r="B224" i="12"/>
  <c r="R225" i="12"/>
  <c r="Q225" i="12"/>
  <c r="T224" i="12"/>
  <c r="U224" i="12"/>
  <c r="V224" i="12" s="1"/>
  <c r="X229" i="12"/>
  <c r="AB223" i="12"/>
  <c r="AC223" i="12" s="1"/>
  <c r="C223" i="12" s="1"/>
  <c r="N223" i="12"/>
  <c r="AL222" i="12"/>
  <c r="AK222" i="12"/>
  <c r="P226" i="12"/>
  <c r="O225" i="12"/>
  <c r="W225" i="12" s="1"/>
  <c r="Y127" i="12" l="1"/>
  <c r="Z127" i="12" s="1"/>
  <c r="G127" i="12"/>
  <c r="U225" i="12"/>
  <c r="V225" i="12" s="1"/>
  <c r="AD225" i="12"/>
  <c r="AE225" i="12" s="1"/>
  <c r="B225" i="12"/>
  <c r="S225" i="12"/>
  <c r="T225" i="12" s="1"/>
  <c r="P227" i="12"/>
  <c r="O226" i="12"/>
  <c r="W226" i="12" s="1"/>
  <c r="AK223" i="12"/>
  <c r="AL223" i="12"/>
  <c r="X230" i="12"/>
  <c r="Q226" i="12"/>
  <c r="R226" i="12"/>
  <c r="AB224" i="12"/>
  <c r="AC224" i="12" s="1"/>
  <c r="C224" i="12" s="1"/>
  <c r="N224" i="12"/>
  <c r="AF127" i="12" l="1"/>
  <c r="AG127" i="12"/>
  <c r="E127" i="12" s="1"/>
  <c r="D127" i="12" s="1"/>
  <c r="F127" i="12" s="1"/>
  <c r="U226" i="12"/>
  <c r="V226" i="12" s="1"/>
  <c r="X231" i="12"/>
  <c r="P228" i="12"/>
  <c r="O227" i="12"/>
  <c r="W227" i="12" s="1"/>
  <c r="AB225" i="12"/>
  <c r="AC225" i="12" s="1"/>
  <c r="C225" i="12" s="1"/>
  <c r="N225" i="12"/>
  <c r="AL224" i="12"/>
  <c r="AK224" i="12"/>
  <c r="S226" i="12"/>
  <c r="AD226" i="12"/>
  <c r="AE226" i="12" s="1"/>
  <c r="B226" i="12"/>
  <c r="R227" i="12"/>
  <c r="Q227" i="12"/>
  <c r="T226" i="12"/>
  <c r="H127" i="12" l="1"/>
  <c r="Q228" i="12"/>
  <c r="T227" i="12"/>
  <c r="R228" i="12"/>
  <c r="U227" i="12"/>
  <c r="V227" i="12" s="1"/>
  <c r="AD227" i="12"/>
  <c r="AE227" i="12" s="1"/>
  <c r="B227" i="12"/>
  <c r="S227" i="12"/>
  <c r="AK225" i="12"/>
  <c r="AL225" i="12"/>
  <c r="P229" i="12"/>
  <c r="O228" i="12"/>
  <c r="W228" i="12" s="1"/>
  <c r="AB226" i="12"/>
  <c r="AC226" i="12" s="1"/>
  <c r="C226" i="12" s="1"/>
  <c r="N226" i="12"/>
  <c r="X232" i="12"/>
  <c r="Y128" i="12" l="1"/>
  <c r="Z128" i="12" s="1"/>
  <c r="G128" i="12"/>
  <c r="AF128" i="12" s="1"/>
  <c r="X233" i="12"/>
  <c r="AL226" i="12"/>
  <c r="AK226" i="12"/>
  <c r="U228" i="12"/>
  <c r="V228" i="12" s="1"/>
  <c r="P230" i="12"/>
  <c r="O229" i="12"/>
  <c r="W229" i="12" s="1"/>
  <c r="AB227" i="12"/>
  <c r="AC227" i="12" s="1"/>
  <c r="C227" i="12" s="1"/>
  <c r="N227" i="12"/>
  <c r="S228" i="12"/>
  <c r="T228" i="12" s="1"/>
  <c r="AD228" i="12"/>
  <c r="AE228" i="12" s="1"/>
  <c r="B228" i="12"/>
  <c r="R229" i="12"/>
  <c r="Q229" i="12"/>
  <c r="AG128" i="12" l="1"/>
  <c r="E128" i="12" s="1"/>
  <c r="D128" i="12" s="1"/>
  <c r="F128" i="12" s="1"/>
  <c r="H128" i="12" s="1"/>
  <c r="AB228" i="12"/>
  <c r="AC228" i="12" s="1"/>
  <c r="C228" i="12" s="1"/>
  <c r="N228" i="12"/>
  <c r="P231" i="12"/>
  <c r="O230" i="12"/>
  <c r="W230" i="12" s="1"/>
  <c r="Q230" i="12"/>
  <c r="T229" i="12"/>
  <c r="R230" i="12"/>
  <c r="U229" i="12"/>
  <c r="V229" i="12" s="1"/>
  <c r="AD229" i="12"/>
  <c r="AE229" i="12" s="1"/>
  <c r="B229" i="12"/>
  <c r="S229" i="12"/>
  <c r="AK227" i="12"/>
  <c r="AL227" i="12"/>
  <c r="X234" i="12"/>
  <c r="G129" i="12" l="1"/>
  <c r="AG129" i="12" s="1"/>
  <c r="E129" i="12" s="1"/>
  <c r="D129" i="12" s="1"/>
  <c r="Y129" i="12"/>
  <c r="Z129" i="12" s="1"/>
  <c r="U230" i="12"/>
  <c r="V230" i="12" s="1"/>
  <c r="AL228" i="12"/>
  <c r="AK228" i="12"/>
  <c r="X235" i="12"/>
  <c r="AB229" i="12"/>
  <c r="AC229" i="12" s="1"/>
  <c r="C229" i="12" s="1"/>
  <c r="N229" i="12"/>
  <c r="S230" i="12"/>
  <c r="AD230" i="12"/>
  <c r="AE230" i="12" s="1"/>
  <c r="B230" i="12"/>
  <c r="R231" i="12"/>
  <c r="Q231" i="12"/>
  <c r="T230" i="12"/>
  <c r="P232" i="12"/>
  <c r="O231" i="12"/>
  <c r="W231" i="12" s="1"/>
  <c r="F129" i="12" l="1"/>
  <c r="H129" i="12" s="1"/>
  <c r="AF129" i="12"/>
  <c r="P233" i="12"/>
  <c r="O232" i="12"/>
  <c r="W232" i="12" s="1"/>
  <c r="U231" i="12"/>
  <c r="V231" i="12" s="1"/>
  <c r="AD231" i="12"/>
  <c r="AE231" i="12" s="1"/>
  <c r="B231" i="12"/>
  <c r="S231" i="12"/>
  <c r="AK229" i="12"/>
  <c r="AL229" i="12"/>
  <c r="X236" i="12"/>
  <c r="Q232" i="12"/>
  <c r="T231" i="12"/>
  <c r="R232" i="12"/>
  <c r="AB230" i="12"/>
  <c r="AC230" i="12" s="1"/>
  <c r="C230" i="12" s="1"/>
  <c r="N230" i="12"/>
  <c r="Y130" i="12" l="1"/>
  <c r="Z130" i="12" s="1"/>
  <c r="G130" i="12"/>
  <c r="S232" i="12"/>
  <c r="AD232" i="12"/>
  <c r="AE232" i="12" s="1"/>
  <c r="B232" i="12"/>
  <c r="R233" i="12"/>
  <c r="Q233" i="12"/>
  <c r="T232" i="12"/>
  <c r="U232" i="12"/>
  <c r="V232" i="12" s="1"/>
  <c r="X237" i="12"/>
  <c r="AB231" i="12"/>
  <c r="AC231" i="12" s="1"/>
  <c r="C231" i="12" s="1"/>
  <c r="N231" i="12"/>
  <c r="AL230" i="12"/>
  <c r="AK230" i="12"/>
  <c r="P234" i="12"/>
  <c r="O233" i="12"/>
  <c r="W233" i="12" s="1"/>
  <c r="AG130" i="12" l="1"/>
  <c r="E130" i="12" s="1"/>
  <c r="D130" i="12" s="1"/>
  <c r="F130" i="12" s="1"/>
  <c r="AF130" i="12"/>
  <c r="P235" i="12"/>
  <c r="O234" i="12"/>
  <c r="W234" i="12" s="1"/>
  <c r="U233" i="12"/>
  <c r="V233" i="12" s="1"/>
  <c r="AD233" i="12"/>
  <c r="AE233" i="12" s="1"/>
  <c r="B233" i="12"/>
  <c r="S233" i="12"/>
  <c r="AK231" i="12"/>
  <c r="AL231" i="12"/>
  <c r="X238" i="12"/>
  <c r="Q234" i="12"/>
  <c r="T233" i="12"/>
  <c r="R234" i="12"/>
  <c r="AB232" i="12"/>
  <c r="AC232" i="12" s="1"/>
  <c r="C232" i="12" s="1"/>
  <c r="N232" i="12"/>
  <c r="H130" i="12" l="1"/>
  <c r="U234" i="12"/>
  <c r="V234" i="12" s="1"/>
  <c r="X239" i="12"/>
  <c r="AB233" i="12"/>
  <c r="AC233" i="12" s="1"/>
  <c r="C233" i="12" s="1"/>
  <c r="N233" i="12"/>
  <c r="AL232" i="12"/>
  <c r="AK232" i="12"/>
  <c r="S234" i="12"/>
  <c r="T234" i="12" s="1"/>
  <c r="AD234" i="12"/>
  <c r="AE234" i="12" s="1"/>
  <c r="B234" i="12"/>
  <c r="R235" i="12"/>
  <c r="Q235" i="12"/>
  <c r="P236" i="12"/>
  <c r="O235" i="12"/>
  <c r="W235" i="12" s="1"/>
  <c r="G131" i="12" l="1"/>
  <c r="AG131" i="12" s="1"/>
  <c r="E131" i="12" s="1"/>
  <c r="D131" i="12" s="1"/>
  <c r="Y131" i="12"/>
  <c r="Z131" i="12" s="1"/>
  <c r="U235" i="12"/>
  <c r="V235" i="12" s="1"/>
  <c r="AD235" i="12"/>
  <c r="AE235" i="12" s="1"/>
  <c r="B235" i="12"/>
  <c r="S235" i="12"/>
  <c r="P237" i="12"/>
  <c r="O236" i="12"/>
  <c r="W236" i="12" s="1"/>
  <c r="Q236" i="12"/>
  <c r="T235" i="12"/>
  <c r="R236" i="12"/>
  <c r="AB234" i="12"/>
  <c r="AC234" i="12" s="1"/>
  <c r="C234" i="12" s="1"/>
  <c r="N234" i="12"/>
  <c r="AK233" i="12"/>
  <c r="AL233" i="12"/>
  <c r="X240" i="12"/>
  <c r="F131" i="12" l="1"/>
  <c r="H131" i="12" s="1"/>
  <c r="AF131" i="12"/>
  <c r="AL234" i="12"/>
  <c r="AK234" i="12"/>
  <c r="S236" i="12"/>
  <c r="AD236" i="12"/>
  <c r="AE236" i="12" s="1"/>
  <c r="B236" i="12"/>
  <c r="R237" i="12"/>
  <c r="Q237" i="12"/>
  <c r="T236" i="12"/>
  <c r="P238" i="12"/>
  <c r="O237" i="12"/>
  <c r="W237" i="12" s="1"/>
  <c r="AB235" i="12"/>
  <c r="AC235" i="12" s="1"/>
  <c r="C235" i="12" s="1"/>
  <c r="N235" i="12"/>
  <c r="X241" i="12"/>
  <c r="U236" i="12"/>
  <c r="V236" i="12" s="1"/>
  <c r="G132" i="12" l="1"/>
  <c r="AG132" i="12" s="1"/>
  <c r="E132" i="12" s="1"/>
  <c r="D132" i="12" s="1"/>
  <c r="Y132" i="12"/>
  <c r="Z132" i="12" s="1"/>
  <c r="X242" i="12"/>
  <c r="AK235" i="12"/>
  <c r="AL235" i="12"/>
  <c r="U237" i="12"/>
  <c r="V237" i="12" s="1"/>
  <c r="AD237" i="12"/>
  <c r="AE237" i="12" s="1"/>
  <c r="B237" i="12"/>
  <c r="S237" i="12"/>
  <c r="P239" i="12"/>
  <c r="O238" i="12"/>
  <c r="W238" i="12" s="1"/>
  <c r="Q238" i="12"/>
  <c r="T237" i="12"/>
  <c r="R238" i="12"/>
  <c r="AB236" i="12"/>
  <c r="AC236" i="12" s="1"/>
  <c r="C236" i="12" s="1"/>
  <c r="N236" i="12"/>
  <c r="F132" i="12" l="1"/>
  <c r="AF132" i="12"/>
  <c r="H132" i="12"/>
  <c r="U238" i="12"/>
  <c r="V238" i="12" s="1"/>
  <c r="AL236" i="12"/>
  <c r="AK236" i="12"/>
  <c r="S238" i="12"/>
  <c r="AD238" i="12"/>
  <c r="AE238" i="12" s="1"/>
  <c r="B238" i="12"/>
  <c r="R239" i="12"/>
  <c r="Q239" i="12"/>
  <c r="T238" i="12"/>
  <c r="P240" i="12"/>
  <c r="O239" i="12"/>
  <c r="W239" i="12" s="1"/>
  <c r="AB237" i="12"/>
  <c r="AC237" i="12" s="1"/>
  <c r="C237" i="12" s="1"/>
  <c r="N237" i="12"/>
  <c r="X243" i="12"/>
  <c r="Y133" i="12" l="1"/>
  <c r="Z133" i="12" s="1"/>
  <c r="G133" i="12"/>
  <c r="P241" i="12"/>
  <c r="O240" i="12"/>
  <c r="W240" i="12" s="1"/>
  <c r="Q240" i="12"/>
  <c r="T239" i="12"/>
  <c r="R240" i="12"/>
  <c r="AB238" i="12"/>
  <c r="AC238" i="12" s="1"/>
  <c r="C238" i="12" s="1"/>
  <c r="N238" i="12"/>
  <c r="X244" i="12"/>
  <c r="AK237" i="12"/>
  <c r="AL237" i="12"/>
  <c r="U239" i="12"/>
  <c r="V239" i="12" s="1"/>
  <c r="AD239" i="12"/>
  <c r="AE239" i="12" s="1"/>
  <c r="B239" i="12"/>
  <c r="S239" i="12"/>
  <c r="AF133" i="12" l="1"/>
  <c r="AG133" i="12"/>
  <c r="E133" i="12" s="1"/>
  <c r="D133" i="12" s="1"/>
  <c r="F133" i="12" s="1"/>
  <c r="AB239" i="12"/>
  <c r="AC239" i="12" s="1"/>
  <c r="C239" i="12" s="1"/>
  <c r="N239" i="12"/>
  <c r="X245" i="12"/>
  <c r="AL238" i="12"/>
  <c r="AK238" i="12"/>
  <c r="S240" i="12"/>
  <c r="T240" i="12" s="1"/>
  <c r="AD240" i="12"/>
  <c r="AE240" i="12" s="1"/>
  <c r="B240" i="12"/>
  <c r="R241" i="12"/>
  <c r="Q241" i="12"/>
  <c r="P242" i="12"/>
  <c r="O241" i="12"/>
  <c r="W241" i="12" s="1"/>
  <c r="U240" i="12"/>
  <c r="V240" i="12" s="1"/>
  <c r="H133" i="12" l="1"/>
  <c r="U241" i="12"/>
  <c r="V241" i="12" s="1"/>
  <c r="AD241" i="12"/>
  <c r="AE241" i="12" s="1"/>
  <c r="B241" i="12"/>
  <c r="S241" i="12"/>
  <c r="P243" i="12"/>
  <c r="O242" i="12"/>
  <c r="W242" i="12" s="1"/>
  <c r="Q242" i="12"/>
  <c r="T241" i="12"/>
  <c r="R242" i="12"/>
  <c r="AB240" i="12"/>
  <c r="AC240" i="12" s="1"/>
  <c r="C240" i="12" s="1"/>
  <c r="N240" i="12"/>
  <c r="AK239" i="12"/>
  <c r="AL239" i="12"/>
  <c r="X246" i="12"/>
  <c r="G134" i="12" l="1"/>
  <c r="Y134" i="12"/>
  <c r="Z134" i="12" s="1"/>
  <c r="AG134" i="12"/>
  <c r="E134" i="12" s="1"/>
  <c r="D134" i="12" s="1"/>
  <c r="X247" i="12"/>
  <c r="U242" i="12"/>
  <c r="V242" i="12" s="1"/>
  <c r="AL240" i="12"/>
  <c r="AK240" i="12"/>
  <c r="S242" i="12"/>
  <c r="AD242" i="12"/>
  <c r="AE242" i="12" s="1"/>
  <c r="B242" i="12"/>
  <c r="R243" i="12"/>
  <c r="Q243" i="12"/>
  <c r="T242" i="12"/>
  <c r="P244" i="12"/>
  <c r="O243" i="12"/>
  <c r="W243" i="12" s="1"/>
  <c r="AB241" i="12"/>
  <c r="AC241" i="12" s="1"/>
  <c r="C241" i="12" s="1"/>
  <c r="N241" i="12"/>
  <c r="F134" i="12" l="1"/>
  <c r="H134" i="12" s="1"/>
  <c r="AF134" i="12"/>
  <c r="AK241" i="12"/>
  <c r="AL241" i="12"/>
  <c r="U243" i="12"/>
  <c r="V243" i="12" s="1"/>
  <c r="AD243" i="12"/>
  <c r="AE243" i="12" s="1"/>
  <c r="B243" i="12"/>
  <c r="S243" i="12"/>
  <c r="P245" i="12"/>
  <c r="O244" i="12"/>
  <c r="W244" i="12" s="1"/>
  <c r="Q244" i="12"/>
  <c r="T243" i="12"/>
  <c r="R244" i="12"/>
  <c r="AB242" i="12"/>
  <c r="AC242" i="12" s="1"/>
  <c r="C242" i="12" s="1"/>
  <c r="N242" i="12"/>
  <c r="X248" i="12"/>
  <c r="Y135" i="12" l="1"/>
  <c r="Z135" i="12" s="1"/>
  <c r="G135" i="12"/>
  <c r="U244" i="12"/>
  <c r="V244" i="12" s="1"/>
  <c r="X249" i="12"/>
  <c r="AL242" i="12"/>
  <c r="AK242" i="12"/>
  <c r="S244" i="12"/>
  <c r="AD244" i="12"/>
  <c r="AE244" i="12" s="1"/>
  <c r="B244" i="12"/>
  <c r="R245" i="12"/>
  <c r="Q245" i="12"/>
  <c r="T244" i="12"/>
  <c r="P246" i="12"/>
  <c r="O245" i="12"/>
  <c r="W245" i="12" s="1"/>
  <c r="AB243" i="12"/>
  <c r="AC243" i="12" s="1"/>
  <c r="C243" i="12" s="1"/>
  <c r="N243" i="12"/>
  <c r="AG135" i="12" l="1"/>
  <c r="E135" i="12" s="1"/>
  <c r="D135" i="12" s="1"/>
  <c r="F135" i="12" s="1"/>
  <c r="H135" i="12" s="1"/>
  <c r="AF135" i="12"/>
  <c r="AK243" i="12"/>
  <c r="AL243" i="12"/>
  <c r="U245" i="12"/>
  <c r="V245" i="12" s="1"/>
  <c r="AD245" i="12"/>
  <c r="AE245" i="12" s="1"/>
  <c r="B245" i="12"/>
  <c r="S245" i="12"/>
  <c r="X250" i="12"/>
  <c r="P247" i="12"/>
  <c r="O246" i="12"/>
  <c r="W246" i="12" s="1"/>
  <c r="Q246" i="12"/>
  <c r="T245" i="12"/>
  <c r="R246" i="12"/>
  <c r="AB244" i="12"/>
  <c r="AC244" i="12" s="1"/>
  <c r="C244" i="12" s="1"/>
  <c r="N244" i="12"/>
  <c r="Y136" i="12" l="1"/>
  <c r="Z136" i="12" s="1"/>
  <c r="G136" i="12"/>
  <c r="AG136" i="12" s="1"/>
  <c r="E136" i="12" s="1"/>
  <c r="D136" i="12" s="1"/>
  <c r="AL244" i="12"/>
  <c r="AK244" i="12"/>
  <c r="S246" i="12"/>
  <c r="T246" i="12" s="1"/>
  <c r="AD246" i="12"/>
  <c r="AE246" i="12" s="1"/>
  <c r="B246" i="12"/>
  <c r="R247" i="12"/>
  <c r="Q247" i="12"/>
  <c r="P248" i="12"/>
  <c r="O247" i="12"/>
  <c r="W247" i="12" s="1"/>
  <c r="U246" i="12"/>
  <c r="V246" i="12" s="1"/>
  <c r="X251" i="12"/>
  <c r="AB245" i="12"/>
  <c r="AC245" i="12" s="1"/>
  <c r="C245" i="12" s="1"/>
  <c r="N245" i="12"/>
  <c r="F136" i="12" l="1"/>
  <c r="H136" i="12" s="1"/>
  <c r="AF136" i="12"/>
  <c r="AK245" i="12"/>
  <c r="AL245" i="12"/>
  <c r="X252" i="12"/>
  <c r="U247" i="12"/>
  <c r="V247" i="12" s="1"/>
  <c r="AD247" i="12"/>
  <c r="AE247" i="12" s="1"/>
  <c r="B247" i="12"/>
  <c r="S247" i="12"/>
  <c r="P249" i="12"/>
  <c r="O248" i="12"/>
  <c r="W248" i="12" s="1"/>
  <c r="R248" i="12"/>
  <c r="Q248" i="12"/>
  <c r="T247" i="12"/>
  <c r="AB246" i="12"/>
  <c r="AC246" i="12" s="1"/>
  <c r="C246" i="12" s="1"/>
  <c r="N246" i="12"/>
  <c r="G137" i="12" l="1"/>
  <c r="AG137" i="12" s="1"/>
  <c r="E137" i="12" s="1"/>
  <c r="D137" i="12" s="1"/>
  <c r="Y137" i="12"/>
  <c r="Z137" i="12" s="1"/>
  <c r="Q249" i="12"/>
  <c r="T248" i="12"/>
  <c r="R249" i="12"/>
  <c r="AL246" i="12"/>
  <c r="AK246" i="12"/>
  <c r="U248" i="12"/>
  <c r="V248" i="12" s="1"/>
  <c r="AD248" i="12"/>
  <c r="AE248" i="12" s="1"/>
  <c r="S248" i="12"/>
  <c r="B248" i="12"/>
  <c r="P250" i="12"/>
  <c r="O249" i="12"/>
  <c r="W249" i="12" s="1"/>
  <c r="AB247" i="12"/>
  <c r="AC247" i="12" s="1"/>
  <c r="C247" i="12" s="1"/>
  <c r="N247" i="12"/>
  <c r="X253" i="12"/>
  <c r="F137" i="12" l="1"/>
  <c r="H137" i="12" s="1"/>
  <c r="AF137" i="12"/>
  <c r="AK247" i="12"/>
  <c r="AL247" i="12"/>
  <c r="AB248" i="12"/>
  <c r="AC248" i="12" s="1"/>
  <c r="C248" i="12" s="1"/>
  <c r="N248" i="12"/>
  <c r="U249" i="12"/>
  <c r="V249" i="12" s="1"/>
  <c r="X254" i="12"/>
  <c r="P251" i="12"/>
  <c r="O250" i="12"/>
  <c r="W250" i="12" s="1"/>
  <c r="S249" i="12"/>
  <c r="T249" i="12" s="1"/>
  <c r="AD249" i="12"/>
  <c r="AE249" i="12" s="1"/>
  <c r="B249" i="12"/>
  <c r="R250" i="12"/>
  <c r="Q250" i="12"/>
  <c r="G138" i="12" l="1"/>
  <c r="AF138" i="12" s="1"/>
  <c r="Y138" i="12"/>
  <c r="Z138" i="12" s="1"/>
  <c r="X255" i="12"/>
  <c r="U250" i="12"/>
  <c r="V250" i="12" s="1"/>
  <c r="AD250" i="12"/>
  <c r="AE250" i="12" s="1"/>
  <c r="B250" i="12"/>
  <c r="S250" i="12"/>
  <c r="Q251" i="12"/>
  <c r="T250" i="12"/>
  <c r="R251" i="12"/>
  <c r="AB249" i="12"/>
  <c r="AC249" i="12" s="1"/>
  <c r="C249" i="12" s="1"/>
  <c r="N249" i="12"/>
  <c r="P252" i="12"/>
  <c r="O251" i="12"/>
  <c r="W251" i="12" s="1"/>
  <c r="AK248" i="12"/>
  <c r="AL248" i="12"/>
  <c r="AG138" i="12" l="1"/>
  <c r="E138" i="12" s="1"/>
  <c r="D138" i="12" s="1"/>
  <c r="F138" i="12" s="1"/>
  <c r="P253" i="12"/>
  <c r="O252" i="12"/>
  <c r="W252" i="12" s="1"/>
  <c r="AL249" i="12"/>
  <c r="AK249" i="12"/>
  <c r="S251" i="12"/>
  <c r="AD251" i="12"/>
  <c r="AE251" i="12" s="1"/>
  <c r="B251" i="12"/>
  <c r="R252" i="12"/>
  <c r="Q252" i="12"/>
  <c r="T251" i="12"/>
  <c r="AB250" i="12"/>
  <c r="AC250" i="12" s="1"/>
  <c r="C250" i="12" s="1"/>
  <c r="N250" i="12"/>
  <c r="U251" i="12"/>
  <c r="V251" i="12" s="1"/>
  <c r="X256" i="12"/>
  <c r="H138" i="12" l="1"/>
  <c r="AK250" i="12"/>
  <c r="AL250" i="12"/>
  <c r="U252" i="12"/>
  <c r="V252" i="12" s="1"/>
  <c r="X257" i="12"/>
  <c r="Q253" i="12"/>
  <c r="R253" i="12"/>
  <c r="AB251" i="12"/>
  <c r="AC251" i="12" s="1"/>
  <c r="C251" i="12" s="1"/>
  <c r="N251" i="12"/>
  <c r="P254" i="12"/>
  <c r="O253" i="12"/>
  <c r="W253" i="12" s="1"/>
  <c r="AD252" i="12"/>
  <c r="AE252" i="12" s="1"/>
  <c r="B252" i="12"/>
  <c r="S252" i="12"/>
  <c r="T252" i="12" s="1"/>
  <c r="Y139" i="12" l="1"/>
  <c r="Z139" i="12" s="1"/>
  <c r="G139" i="12"/>
  <c r="AL251" i="12"/>
  <c r="AK251" i="12"/>
  <c r="S253" i="12"/>
  <c r="AD253" i="12"/>
  <c r="AE253" i="12" s="1"/>
  <c r="B253" i="12"/>
  <c r="R254" i="12"/>
  <c r="Q254" i="12"/>
  <c r="T253" i="12"/>
  <c r="AB252" i="12"/>
  <c r="AC252" i="12" s="1"/>
  <c r="C252" i="12" s="1"/>
  <c r="N252" i="12"/>
  <c r="P255" i="12"/>
  <c r="O254" i="12"/>
  <c r="W254" i="12" s="1"/>
  <c r="U253" i="12"/>
  <c r="V253" i="12" s="1"/>
  <c r="X258" i="12"/>
  <c r="AF139" i="12" l="1"/>
  <c r="AG139" i="12"/>
  <c r="E139" i="12" s="1"/>
  <c r="D139" i="12" s="1"/>
  <c r="F139" i="12" s="1"/>
  <c r="H139" i="12" s="1"/>
  <c r="U254" i="12"/>
  <c r="V254" i="12" s="1"/>
  <c r="AD254" i="12"/>
  <c r="AE254" i="12" s="1"/>
  <c r="B254" i="12"/>
  <c r="S254" i="12"/>
  <c r="X259" i="12"/>
  <c r="P256" i="12"/>
  <c r="O255" i="12"/>
  <c r="W255" i="12" s="1"/>
  <c r="AK252" i="12"/>
  <c r="AL252" i="12"/>
  <c r="Q255" i="12"/>
  <c r="T254" i="12"/>
  <c r="R255" i="12"/>
  <c r="AB253" i="12"/>
  <c r="AC253" i="12" s="1"/>
  <c r="C253" i="12" s="1"/>
  <c r="N253" i="12"/>
  <c r="Y140" i="12" l="1"/>
  <c r="Z140" i="12" s="1"/>
  <c r="G140" i="12"/>
  <c r="AF140" i="12" s="1"/>
  <c r="AL253" i="12"/>
  <c r="AK253" i="12"/>
  <c r="S255" i="12"/>
  <c r="AD255" i="12"/>
  <c r="AE255" i="12" s="1"/>
  <c r="B255" i="12"/>
  <c r="R256" i="12"/>
  <c r="Q256" i="12"/>
  <c r="T255" i="12"/>
  <c r="P257" i="12"/>
  <c r="O256" i="12"/>
  <c r="W256" i="12" s="1"/>
  <c r="U255" i="12"/>
  <c r="V255" i="12" s="1"/>
  <c r="X260" i="12"/>
  <c r="AB254" i="12"/>
  <c r="AC254" i="12" s="1"/>
  <c r="C254" i="12" s="1"/>
  <c r="N254" i="12"/>
  <c r="AG140" i="12" l="1"/>
  <c r="E140" i="12" s="1"/>
  <c r="AK254" i="12"/>
  <c r="AL254" i="12"/>
  <c r="X261" i="12"/>
  <c r="P258" i="12"/>
  <c r="O257" i="12"/>
  <c r="W257" i="12" s="1"/>
  <c r="Q257" i="12"/>
  <c r="T256" i="12"/>
  <c r="R257" i="12"/>
  <c r="AB255" i="12"/>
  <c r="AC255" i="12" s="1"/>
  <c r="C255" i="12" s="1"/>
  <c r="N255" i="12"/>
  <c r="U256" i="12"/>
  <c r="V256" i="12" s="1"/>
  <c r="AD256" i="12"/>
  <c r="AE256" i="12" s="1"/>
  <c r="B256" i="12"/>
  <c r="S256" i="12"/>
  <c r="D140" i="12" l="1"/>
  <c r="F140" i="12" s="1"/>
  <c r="H140" i="12" s="1"/>
  <c r="AB256" i="12"/>
  <c r="AC256" i="12" s="1"/>
  <c r="C256" i="12" s="1"/>
  <c r="N256" i="12"/>
  <c r="AL255" i="12"/>
  <c r="AK255" i="12"/>
  <c r="S257" i="12"/>
  <c r="AD257" i="12"/>
  <c r="AE257" i="12" s="1"/>
  <c r="B257" i="12"/>
  <c r="R258" i="12"/>
  <c r="Q258" i="12"/>
  <c r="T257" i="12"/>
  <c r="P259" i="12"/>
  <c r="O258" i="12"/>
  <c r="W258" i="12" s="1"/>
  <c r="U257" i="12"/>
  <c r="V257" i="12" s="1"/>
  <c r="X262" i="12"/>
  <c r="G141" i="12" l="1"/>
  <c r="AG141" i="12" s="1"/>
  <c r="E141" i="12" s="1"/>
  <c r="D141" i="12" s="1"/>
  <c r="Y141" i="12"/>
  <c r="Z141" i="12" s="1"/>
  <c r="P260" i="12"/>
  <c r="O259" i="12"/>
  <c r="W259" i="12" s="1"/>
  <c r="Q259" i="12"/>
  <c r="R259" i="12"/>
  <c r="AB257" i="12"/>
  <c r="AC257" i="12" s="1"/>
  <c r="C257" i="12" s="1"/>
  <c r="N257" i="12"/>
  <c r="X263" i="12"/>
  <c r="U258" i="12"/>
  <c r="V258" i="12" s="1"/>
  <c r="AD258" i="12"/>
  <c r="AE258" i="12" s="1"/>
  <c r="B258" i="12"/>
  <c r="S258" i="12"/>
  <c r="T258" i="12" s="1"/>
  <c r="AK256" i="12"/>
  <c r="AL256" i="12"/>
  <c r="AF141" i="12" l="1"/>
  <c r="F141" i="12"/>
  <c r="H141" i="12" s="1"/>
  <c r="U259" i="12"/>
  <c r="V259" i="12" s="1"/>
  <c r="AB258" i="12"/>
  <c r="AC258" i="12" s="1"/>
  <c r="C258" i="12" s="1"/>
  <c r="N258" i="12"/>
  <c r="X264" i="12"/>
  <c r="AL257" i="12"/>
  <c r="AK257" i="12"/>
  <c r="S259" i="12"/>
  <c r="AD259" i="12"/>
  <c r="AE259" i="12" s="1"/>
  <c r="B259" i="12"/>
  <c r="R260" i="12"/>
  <c r="Q260" i="12"/>
  <c r="T259" i="12"/>
  <c r="P261" i="12"/>
  <c r="O260" i="12"/>
  <c r="W260" i="12" s="1"/>
  <c r="Y142" i="12" l="1"/>
  <c r="Z142" i="12" s="1"/>
  <c r="G142" i="12"/>
  <c r="AF142" i="12" s="1"/>
  <c r="U260" i="12"/>
  <c r="V260" i="12" s="1"/>
  <c r="AD260" i="12"/>
  <c r="AE260" i="12" s="1"/>
  <c r="B260" i="12"/>
  <c r="S260" i="12"/>
  <c r="X265" i="12"/>
  <c r="P262" i="12"/>
  <c r="O261" i="12"/>
  <c r="W261" i="12" s="1"/>
  <c r="Q261" i="12"/>
  <c r="T260" i="12"/>
  <c r="R261" i="12"/>
  <c r="AB259" i="12"/>
  <c r="AC259" i="12" s="1"/>
  <c r="C259" i="12" s="1"/>
  <c r="N259" i="12"/>
  <c r="AK258" i="12"/>
  <c r="AL258" i="12"/>
  <c r="AG142" i="12" l="1"/>
  <c r="E142" i="12" s="1"/>
  <c r="AL259" i="12"/>
  <c r="AK259" i="12"/>
  <c r="S261" i="12"/>
  <c r="T261" i="12" s="1"/>
  <c r="AD261" i="12"/>
  <c r="AE261" i="12" s="1"/>
  <c r="B261" i="12"/>
  <c r="R262" i="12"/>
  <c r="Q262" i="12"/>
  <c r="P263" i="12"/>
  <c r="O262" i="12"/>
  <c r="W262" i="12" s="1"/>
  <c r="X266" i="12"/>
  <c r="AB260" i="12"/>
  <c r="AC260" i="12" s="1"/>
  <c r="C260" i="12" s="1"/>
  <c r="N260" i="12"/>
  <c r="U261" i="12"/>
  <c r="V261" i="12" s="1"/>
  <c r="D142" i="12" l="1"/>
  <c r="F142" i="12" s="1"/>
  <c r="H142" i="12" s="1"/>
  <c r="U262" i="12"/>
  <c r="V262" i="12" s="1"/>
  <c r="AD262" i="12"/>
  <c r="AE262" i="12" s="1"/>
  <c r="B262" i="12"/>
  <c r="S262" i="12"/>
  <c r="AK260" i="12"/>
  <c r="AL260" i="12"/>
  <c r="X267" i="12"/>
  <c r="P264" i="12"/>
  <c r="O263" i="12"/>
  <c r="W263" i="12" s="1"/>
  <c r="Q263" i="12"/>
  <c r="T262" i="12"/>
  <c r="R263" i="12"/>
  <c r="AB261" i="12"/>
  <c r="AC261" i="12" s="1"/>
  <c r="C261" i="12" s="1"/>
  <c r="N261" i="12"/>
  <c r="G143" i="12" l="1"/>
  <c r="AF143" i="12" s="1"/>
  <c r="Y143" i="12"/>
  <c r="Z143" i="12" s="1"/>
  <c r="AG143" i="12"/>
  <c r="E143" i="12" s="1"/>
  <c r="D143" i="12" s="1"/>
  <c r="U263" i="12"/>
  <c r="V263" i="12" s="1"/>
  <c r="X268" i="12"/>
  <c r="AL261" i="12"/>
  <c r="AK261" i="12"/>
  <c r="S263" i="12"/>
  <c r="AD263" i="12"/>
  <c r="AE263" i="12" s="1"/>
  <c r="B263" i="12"/>
  <c r="R264" i="12"/>
  <c r="Q264" i="12"/>
  <c r="T263" i="12"/>
  <c r="P265" i="12"/>
  <c r="O264" i="12"/>
  <c r="W264" i="12" s="1"/>
  <c r="AB262" i="12"/>
  <c r="AC262" i="12" s="1"/>
  <c r="C262" i="12" s="1"/>
  <c r="N262" i="12"/>
  <c r="F143" i="12" l="1"/>
  <c r="H143" i="12" s="1"/>
  <c r="G144" i="12" s="1"/>
  <c r="AG144" i="12" s="1"/>
  <c r="E144" i="12" s="1"/>
  <c r="D144" i="12" s="1"/>
  <c r="AK262" i="12"/>
  <c r="AL262" i="12"/>
  <c r="P266" i="12"/>
  <c r="O265" i="12"/>
  <c r="W265" i="12" s="1"/>
  <c r="Q265" i="12"/>
  <c r="R265" i="12"/>
  <c r="AB263" i="12"/>
  <c r="AC263" i="12" s="1"/>
  <c r="C263" i="12" s="1"/>
  <c r="N263" i="12"/>
  <c r="U264" i="12"/>
  <c r="V264" i="12" s="1"/>
  <c r="AD264" i="12"/>
  <c r="AE264" i="12" s="1"/>
  <c r="B264" i="12"/>
  <c r="S264" i="12"/>
  <c r="T264" i="12" s="1"/>
  <c r="X269" i="12"/>
  <c r="Y144" i="12" l="1"/>
  <c r="Z144" i="12" s="1"/>
  <c r="F144" i="12"/>
  <c r="AF144" i="12"/>
  <c r="H144" i="12"/>
  <c r="U265" i="12"/>
  <c r="V265" i="12" s="1"/>
  <c r="X270" i="12"/>
  <c r="AB264" i="12"/>
  <c r="AC264" i="12" s="1"/>
  <c r="C264" i="12" s="1"/>
  <c r="N264" i="12"/>
  <c r="AL263" i="12"/>
  <c r="AK263" i="12"/>
  <c r="S265" i="12"/>
  <c r="AD265" i="12"/>
  <c r="AE265" i="12" s="1"/>
  <c r="B265" i="12"/>
  <c r="R266" i="12"/>
  <c r="Q266" i="12"/>
  <c r="T265" i="12"/>
  <c r="P267" i="12"/>
  <c r="O266" i="12"/>
  <c r="W266" i="12" s="1"/>
  <c r="Y145" i="12" l="1"/>
  <c r="Z145" i="12" s="1"/>
  <c r="G145" i="12"/>
  <c r="AF145" i="12" s="1"/>
  <c r="P268" i="12"/>
  <c r="O267" i="12"/>
  <c r="W267" i="12" s="1"/>
  <c r="Q267" i="12"/>
  <c r="T266" i="12"/>
  <c r="R267" i="12"/>
  <c r="AB265" i="12"/>
  <c r="AC265" i="12" s="1"/>
  <c r="C265" i="12" s="1"/>
  <c r="N265" i="12"/>
  <c r="U266" i="12"/>
  <c r="V266" i="12" s="1"/>
  <c r="AD266" i="12"/>
  <c r="AE266" i="12" s="1"/>
  <c r="B266" i="12"/>
  <c r="S266" i="12"/>
  <c r="AK264" i="12"/>
  <c r="AL264" i="12"/>
  <c r="X271" i="12"/>
  <c r="AG145" i="12" l="1"/>
  <c r="E145" i="12" s="1"/>
  <c r="D145" i="12" s="1"/>
  <c r="F145" i="12" s="1"/>
  <c r="X272" i="12"/>
  <c r="AB266" i="12"/>
  <c r="AC266" i="12" s="1"/>
  <c r="C266" i="12" s="1"/>
  <c r="N266" i="12"/>
  <c r="U267" i="12"/>
  <c r="V267" i="12" s="1"/>
  <c r="AL265" i="12"/>
  <c r="AK265" i="12"/>
  <c r="S267" i="12"/>
  <c r="AD267" i="12"/>
  <c r="AE267" i="12" s="1"/>
  <c r="B267" i="12"/>
  <c r="R268" i="12"/>
  <c r="Q268" i="12"/>
  <c r="T267" i="12"/>
  <c r="P269" i="12"/>
  <c r="O268" i="12"/>
  <c r="W268" i="12" s="1"/>
  <c r="H145" i="12" l="1"/>
  <c r="U268" i="12"/>
  <c r="V268" i="12" s="1"/>
  <c r="AD268" i="12"/>
  <c r="AE268" i="12" s="1"/>
  <c r="B268" i="12"/>
  <c r="S268" i="12"/>
  <c r="P270" i="12"/>
  <c r="O269" i="12"/>
  <c r="W269" i="12" s="1"/>
  <c r="Q269" i="12"/>
  <c r="T268" i="12"/>
  <c r="R269" i="12"/>
  <c r="AB267" i="12"/>
  <c r="AC267" i="12" s="1"/>
  <c r="C267" i="12" s="1"/>
  <c r="N267" i="12"/>
  <c r="AK266" i="12"/>
  <c r="AL266" i="12"/>
  <c r="X273" i="12"/>
  <c r="G146" i="12" l="1"/>
  <c r="AG146" i="12" s="1"/>
  <c r="Y146" i="12"/>
  <c r="Z146" i="12" s="1"/>
  <c r="E146" i="12"/>
  <c r="D146" i="12" s="1"/>
  <c r="AL267" i="12"/>
  <c r="AK267" i="12"/>
  <c r="S269" i="12"/>
  <c r="AD269" i="12"/>
  <c r="AE269" i="12" s="1"/>
  <c r="B269" i="12"/>
  <c r="R270" i="12"/>
  <c r="Q270" i="12"/>
  <c r="T269" i="12"/>
  <c r="P271" i="12"/>
  <c r="O270" i="12"/>
  <c r="W270" i="12" s="1"/>
  <c r="AB268" i="12"/>
  <c r="AC268" i="12" s="1"/>
  <c r="C268" i="12" s="1"/>
  <c r="N268" i="12"/>
  <c r="X274" i="12"/>
  <c r="U269" i="12"/>
  <c r="V269" i="12" s="1"/>
  <c r="F146" i="12" l="1"/>
  <c r="H146" i="12" s="1"/>
  <c r="AF146" i="12"/>
  <c r="X275" i="12"/>
  <c r="P272" i="12"/>
  <c r="O271" i="12"/>
  <c r="W271" i="12" s="1"/>
  <c r="Q271" i="12"/>
  <c r="R271" i="12"/>
  <c r="AB269" i="12"/>
  <c r="AC269" i="12" s="1"/>
  <c r="C269" i="12" s="1"/>
  <c r="N269" i="12"/>
  <c r="AK268" i="12"/>
  <c r="AL268" i="12"/>
  <c r="U270" i="12"/>
  <c r="V270" i="12" s="1"/>
  <c r="AD270" i="12"/>
  <c r="AE270" i="12" s="1"/>
  <c r="B270" i="12"/>
  <c r="S270" i="12"/>
  <c r="T270" i="12" s="1"/>
  <c r="Y147" i="12" l="1"/>
  <c r="Z147" i="12" s="1"/>
  <c r="G147" i="12"/>
  <c r="AF147" i="12" s="1"/>
  <c r="U271" i="12"/>
  <c r="V271" i="12" s="1"/>
  <c r="AB270" i="12"/>
  <c r="AC270" i="12" s="1"/>
  <c r="C270" i="12" s="1"/>
  <c r="N270" i="12"/>
  <c r="AL269" i="12"/>
  <c r="AK269" i="12"/>
  <c r="S271" i="12"/>
  <c r="AD271" i="12"/>
  <c r="AE271" i="12" s="1"/>
  <c r="B271" i="12"/>
  <c r="R272" i="12"/>
  <c r="Q272" i="12"/>
  <c r="T271" i="12"/>
  <c r="P273" i="12"/>
  <c r="O272" i="12"/>
  <c r="W272" i="12" s="1"/>
  <c r="X276" i="12"/>
  <c r="E147" i="12" l="1"/>
  <c r="D147" i="12" s="1"/>
  <c r="F147" i="12" s="1"/>
  <c r="AG147" i="12"/>
  <c r="X277" i="12"/>
  <c r="P274" i="12"/>
  <c r="O273" i="12"/>
  <c r="W273" i="12" s="1"/>
  <c r="Q273" i="12"/>
  <c r="T272" i="12"/>
  <c r="R273" i="12"/>
  <c r="AB271" i="12"/>
  <c r="AC271" i="12" s="1"/>
  <c r="C271" i="12" s="1"/>
  <c r="N271" i="12"/>
  <c r="U272" i="12"/>
  <c r="V272" i="12" s="1"/>
  <c r="AD272" i="12"/>
  <c r="AE272" i="12" s="1"/>
  <c r="B272" i="12"/>
  <c r="S272" i="12"/>
  <c r="AK270" i="12"/>
  <c r="AL270" i="12"/>
  <c r="H147" i="12" l="1"/>
  <c r="AB272" i="12"/>
  <c r="AC272" i="12" s="1"/>
  <c r="C272" i="12" s="1"/>
  <c r="N272" i="12"/>
  <c r="AL271" i="12"/>
  <c r="AK271" i="12"/>
  <c r="S273" i="12"/>
  <c r="T273" i="12" s="1"/>
  <c r="AD273" i="12"/>
  <c r="AE273" i="12" s="1"/>
  <c r="B273" i="12"/>
  <c r="R274" i="12"/>
  <c r="Q274" i="12"/>
  <c r="P275" i="12"/>
  <c r="O274" i="12"/>
  <c r="W274" i="12" s="1"/>
  <c r="U273" i="12"/>
  <c r="V273" i="12" s="1"/>
  <c r="X278" i="12"/>
  <c r="G148" i="12" l="1"/>
  <c r="Y148" i="12"/>
  <c r="Z148" i="12" s="1"/>
  <c r="AG148" i="12"/>
  <c r="Q275" i="12"/>
  <c r="T274" i="12"/>
  <c r="R275" i="12"/>
  <c r="AB273" i="12"/>
  <c r="AC273" i="12" s="1"/>
  <c r="C273" i="12" s="1"/>
  <c r="N273" i="12"/>
  <c r="X279" i="12"/>
  <c r="P276" i="12"/>
  <c r="O275" i="12"/>
  <c r="W275" i="12" s="1"/>
  <c r="U274" i="12"/>
  <c r="V274" i="12" s="1"/>
  <c r="AD274" i="12"/>
  <c r="AE274" i="12" s="1"/>
  <c r="B274" i="12"/>
  <c r="S274" i="12"/>
  <c r="AK272" i="12"/>
  <c r="AL272" i="12"/>
  <c r="AF148" i="12" l="1"/>
  <c r="E148" i="12"/>
  <c r="D148" i="12" s="1"/>
  <c r="F148" i="12" s="1"/>
  <c r="H148" i="12" s="1"/>
  <c r="P277" i="12"/>
  <c r="O276" i="12"/>
  <c r="W276" i="12" s="1"/>
  <c r="U275" i="12"/>
  <c r="V275" i="12" s="1"/>
  <c r="AB274" i="12"/>
  <c r="AC274" i="12" s="1"/>
  <c r="C274" i="12" s="1"/>
  <c r="N274" i="12"/>
  <c r="X280" i="12"/>
  <c r="AL273" i="12"/>
  <c r="AK273" i="12"/>
  <c r="S275" i="12"/>
  <c r="AD275" i="12"/>
  <c r="AE275" i="12" s="1"/>
  <c r="B275" i="12"/>
  <c r="R276" i="12"/>
  <c r="Q276" i="12"/>
  <c r="T275" i="12"/>
  <c r="Y149" i="12" l="1"/>
  <c r="Z149" i="12" s="1"/>
  <c r="G149" i="12"/>
  <c r="E149" i="12" s="1"/>
  <c r="D149" i="12" s="1"/>
  <c r="AB275" i="12"/>
  <c r="AC275" i="12" s="1"/>
  <c r="C275" i="12" s="1"/>
  <c r="N275" i="12"/>
  <c r="U276" i="12"/>
  <c r="V276" i="12" s="1"/>
  <c r="AD276" i="12"/>
  <c r="AE276" i="12" s="1"/>
  <c r="B276" i="12"/>
  <c r="S276" i="12"/>
  <c r="T276" i="12" s="1"/>
  <c r="X281" i="12"/>
  <c r="P278" i="12"/>
  <c r="O277" i="12"/>
  <c r="W277" i="12" s="1"/>
  <c r="Q277" i="12"/>
  <c r="R277" i="12"/>
  <c r="AK274" i="12"/>
  <c r="AL274" i="12"/>
  <c r="F149" i="12" l="1"/>
  <c r="H149" i="12" s="1"/>
  <c r="AF149" i="12"/>
  <c r="AG149" i="12"/>
  <c r="P279" i="12"/>
  <c r="O278" i="12"/>
  <c r="W278" i="12" s="1"/>
  <c r="S277" i="12"/>
  <c r="AD277" i="12"/>
  <c r="AE277" i="12" s="1"/>
  <c r="B277" i="12"/>
  <c r="R278" i="12"/>
  <c r="Q278" i="12"/>
  <c r="T277" i="12"/>
  <c r="X282" i="12"/>
  <c r="AB276" i="12"/>
  <c r="AC276" i="12" s="1"/>
  <c r="C276" i="12" s="1"/>
  <c r="N276" i="12"/>
  <c r="AL275" i="12"/>
  <c r="AK275" i="12"/>
  <c r="U277" i="12"/>
  <c r="V277" i="12" s="1"/>
  <c r="G150" i="12" l="1"/>
  <c r="E150" i="12" s="1"/>
  <c r="D150" i="12" s="1"/>
  <c r="Y150" i="12"/>
  <c r="Z150" i="12" s="1"/>
  <c r="AK276" i="12"/>
  <c r="AL276" i="12"/>
  <c r="X283" i="12"/>
  <c r="Q279" i="12"/>
  <c r="T278" i="12"/>
  <c r="R279" i="12"/>
  <c r="AB277" i="12"/>
  <c r="AC277" i="12" s="1"/>
  <c r="C277" i="12" s="1"/>
  <c r="N277" i="12"/>
  <c r="P280" i="12"/>
  <c r="O279" i="12"/>
  <c r="W279" i="12" s="1"/>
  <c r="U278" i="12"/>
  <c r="V278" i="12" s="1"/>
  <c r="AD278" i="12"/>
  <c r="AE278" i="12" s="1"/>
  <c r="B278" i="12"/>
  <c r="S278" i="12"/>
  <c r="F150" i="12" l="1"/>
  <c r="H150" i="12" s="1"/>
  <c r="AF150" i="12"/>
  <c r="AG150" i="12"/>
  <c r="AL277" i="12"/>
  <c r="AK277" i="12"/>
  <c r="S279" i="12"/>
  <c r="AD279" i="12"/>
  <c r="AE279" i="12" s="1"/>
  <c r="B279" i="12"/>
  <c r="R280" i="12"/>
  <c r="Q280" i="12"/>
  <c r="T279" i="12"/>
  <c r="AB278" i="12"/>
  <c r="AC278" i="12" s="1"/>
  <c r="C278" i="12" s="1"/>
  <c r="N278" i="12"/>
  <c r="P281" i="12"/>
  <c r="O280" i="12"/>
  <c r="W280" i="12" s="1"/>
  <c r="U279" i="12"/>
  <c r="V279" i="12" s="1"/>
  <c r="X284" i="12"/>
  <c r="G151" i="12" l="1"/>
  <c r="AG151" i="12" s="1"/>
  <c r="Y151" i="12"/>
  <c r="Z151" i="12" s="1"/>
  <c r="X285" i="12"/>
  <c r="P282" i="12"/>
  <c r="O281" i="12"/>
  <c r="W281" i="12" s="1"/>
  <c r="Q281" i="12"/>
  <c r="T280" i="12"/>
  <c r="R281" i="12"/>
  <c r="AB279" i="12"/>
  <c r="AC279" i="12" s="1"/>
  <c r="C279" i="12" s="1"/>
  <c r="N279" i="12"/>
  <c r="AK278" i="12"/>
  <c r="AL278" i="12"/>
  <c r="U280" i="12"/>
  <c r="V280" i="12" s="1"/>
  <c r="AD280" i="12"/>
  <c r="AE280" i="12" s="1"/>
  <c r="B280" i="12"/>
  <c r="S280" i="12"/>
  <c r="E151" i="12" l="1"/>
  <c r="D151" i="12" s="1"/>
  <c r="F151" i="12" s="1"/>
  <c r="AF151" i="12"/>
  <c r="AL279" i="12"/>
  <c r="AK279" i="12"/>
  <c r="S281" i="12"/>
  <c r="AD281" i="12"/>
  <c r="AE281" i="12" s="1"/>
  <c r="B281" i="12"/>
  <c r="R282" i="12"/>
  <c r="Q282" i="12"/>
  <c r="T281" i="12"/>
  <c r="P283" i="12"/>
  <c r="O282" i="12"/>
  <c r="W282" i="12" s="1"/>
  <c r="AB280" i="12"/>
  <c r="AC280" i="12" s="1"/>
  <c r="C280" i="12" s="1"/>
  <c r="N280" i="12"/>
  <c r="U281" i="12"/>
  <c r="V281" i="12" s="1"/>
  <c r="X286" i="12"/>
  <c r="H151" i="12" l="1"/>
  <c r="X287" i="12"/>
  <c r="P284" i="12"/>
  <c r="O283" i="12"/>
  <c r="W283" i="12" s="1"/>
  <c r="Q283" i="12"/>
  <c r="R283" i="12"/>
  <c r="AB281" i="12"/>
  <c r="AC281" i="12" s="1"/>
  <c r="C281" i="12" s="1"/>
  <c r="N281" i="12"/>
  <c r="AK280" i="12"/>
  <c r="AL280" i="12"/>
  <c r="U282" i="12"/>
  <c r="V282" i="12" s="1"/>
  <c r="AD282" i="12"/>
  <c r="AE282" i="12" s="1"/>
  <c r="B282" i="12"/>
  <c r="S282" i="12"/>
  <c r="T282" i="12" s="1"/>
  <c r="G152" i="12" l="1"/>
  <c r="AF152" i="12" s="1"/>
  <c r="Y152" i="12"/>
  <c r="Z152" i="12" s="1"/>
  <c r="E152" i="12"/>
  <c r="D152" i="12" s="1"/>
  <c r="F152" i="12" s="1"/>
  <c r="U283" i="12"/>
  <c r="V283" i="12" s="1"/>
  <c r="AB282" i="12"/>
  <c r="AC282" i="12" s="1"/>
  <c r="C282" i="12" s="1"/>
  <c r="N282" i="12"/>
  <c r="AL281" i="12"/>
  <c r="AK281" i="12"/>
  <c r="S283" i="12"/>
  <c r="AD283" i="12"/>
  <c r="AE283" i="12" s="1"/>
  <c r="B283" i="12"/>
  <c r="R284" i="12"/>
  <c r="Q284" i="12"/>
  <c r="T283" i="12"/>
  <c r="P285" i="12"/>
  <c r="O284" i="12"/>
  <c r="W284" i="12" s="1"/>
  <c r="X288" i="12"/>
  <c r="AG152" i="12" l="1"/>
  <c r="H152" i="12"/>
  <c r="X289" i="12"/>
  <c r="P286" i="12"/>
  <c r="O285" i="12"/>
  <c r="W285" i="12" s="1"/>
  <c r="Q285" i="12"/>
  <c r="T284" i="12"/>
  <c r="R285" i="12"/>
  <c r="AB283" i="12"/>
  <c r="AC283" i="12" s="1"/>
  <c r="C283" i="12" s="1"/>
  <c r="N283" i="12"/>
  <c r="U284" i="12"/>
  <c r="V284" i="12" s="1"/>
  <c r="AD284" i="12"/>
  <c r="AE284" i="12" s="1"/>
  <c r="B284" i="12"/>
  <c r="S284" i="12"/>
  <c r="AK282" i="12"/>
  <c r="AL282" i="12"/>
  <c r="Y153" i="12" l="1"/>
  <c r="Z153" i="12" s="1"/>
  <c r="G153" i="12"/>
  <c r="E153" i="12" s="1"/>
  <c r="D153" i="12" s="1"/>
  <c r="AB284" i="12"/>
  <c r="AC284" i="12" s="1"/>
  <c r="C284" i="12" s="1"/>
  <c r="N284" i="12"/>
  <c r="AL283" i="12"/>
  <c r="AK283" i="12"/>
  <c r="S285" i="12"/>
  <c r="T285" i="12" s="1"/>
  <c r="AD285" i="12"/>
  <c r="AE285" i="12" s="1"/>
  <c r="B285" i="12"/>
  <c r="R286" i="12"/>
  <c r="Q286" i="12"/>
  <c r="P287" i="12"/>
  <c r="O286" i="12"/>
  <c r="W286" i="12" s="1"/>
  <c r="U285" i="12"/>
  <c r="V285" i="12" s="1"/>
  <c r="X290" i="12"/>
  <c r="F153" i="12" l="1"/>
  <c r="H153" i="12" s="1"/>
  <c r="AF153" i="12"/>
  <c r="AG153" i="12"/>
  <c r="X291" i="12"/>
  <c r="P288" i="12"/>
  <c r="O287" i="12"/>
  <c r="W287" i="12" s="1"/>
  <c r="Q287" i="12"/>
  <c r="T286" i="12"/>
  <c r="R287" i="12"/>
  <c r="AB285" i="12"/>
  <c r="AC285" i="12" s="1"/>
  <c r="C285" i="12" s="1"/>
  <c r="N285" i="12"/>
  <c r="U286" i="12"/>
  <c r="V286" i="12" s="1"/>
  <c r="AD286" i="12"/>
  <c r="AE286" i="12" s="1"/>
  <c r="B286" i="12"/>
  <c r="S286" i="12"/>
  <c r="AK284" i="12"/>
  <c r="AL284" i="12"/>
  <c r="G154" i="12" l="1"/>
  <c r="E154" i="12" s="1"/>
  <c r="D154" i="12" s="1"/>
  <c r="Y154" i="12"/>
  <c r="Z154" i="12" s="1"/>
  <c r="AB286" i="12"/>
  <c r="AC286" i="12" s="1"/>
  <c r="C286" i="12" s="1"/>
  <c r="N286" i="12"/>
  <c r="AL285" i="12"/>
  <c r="AK285" i="12"/>
  <c r="S287" i="12"/>
  <c r="AD287" i="12"/>
  <c r="AE287" i="12" s="1"/>
  <c r="B287" i="12"/>
  <c r="R288" i="12"/>
  <c r="Q288" i="12"/>
  <c r="T287" i="12"/>
  <c r="P289" i="12"/>
  <c r="O288" i="12"/>
  <c r="W288" i="12" s="1"/>
  <c r="U287" i="12"/>
  <c r="V287" i="12" s="1"/>
  <c r="X292" i="12"/>
  <c r="F154" i="12" l="1"/>
  <c r="H154" i="12" s="1"/>
  <c r="AF154" i="12"/>
  <c r="AG154" i="12"/>
  <c r="X293" i="12"/>
  <c r="P290" i="12"/>
  <c r="O289" i="12"/>
  <c r="W289" i="12" s="1"/>
  <c r="Q289" i="12"/>
  <c r="R289" i="12"/>
  <c r="AB287" i="12"/>
  <c r="AC287" i="12" s="1"/>
  <c r="C287" i="12" s="1"/>
  <c r="N287" i="12"/>
  <c r="U288" i="12"/>
  <c r="V288" i="12" s="1"/>
  <c r="AD288" i="12"/>
  <c r="AE288" i="12" s="1"/>
  <c r="B288" i="12"/>
  <c r="S288" i="12"/>
  <c r="T288" i="12" s="1"/>
  <c r="AK286" i="12"/>
  <c r="AL286" i="12"/>
  <c r="Y155" i="12" l="1"/>
  <c r="Z155" i="12" s="1"/>
  <c r="G155" i="12"/>
  <c r="AL287" i="12"/>
  <c r="AK287" i="12"/>
  <c r="S289" i="12"/>
  <c r="AD289" i="12"/>
  <c r="AE289" i="12" s="1"/>
  <c r="B289" i="12"/>
  <c r="R290" i="12"/>
  <c r="Q290" i="12"/>
  <c r="T289" i="12"/>
  <c r="P291" i="12"/>
  <c r="O290" i="12"/>
  <c r="W290" i="12" s="1"/>
  <c r="AB288" i="12"/>
  <c r="AC288" i="12" s="1"/>
  <c r="C288" i="12" s="1"/>
  <c r="N288" i="12"/>
  <c r="U289" i="12"/>
  <c r="V289" i="12" s="1"/>
  <c r="X294" i="12"/>
  <c r="AG155" i="12" l="1"/>
  <c r="AF155" i="12"/>
  <c r="E155" i="12"/>
  <c r="D155" i="12" s="1"/>
  <c r="F155" i="12" s="1"/>
  <c r="X295" i="12"/>
  <c r="U290" i="12"/>
  <c r="V290" i="12" s="1"/>
  <c r="AD290" i="12"/>
  <c r="AE290" i="12" s="1"/>
  <c r="B290" i="12"/>
  <c r="S290" i="12"/>
  <c r="AK288" i="12"/>
  <c r="AL288" i="12"/>
  <c r="P292" i="12"/>
  <c r="O291" i="12"/>
  <c r="W291" i="12" s="1"/>
  <c r="Q291" i="12"/>
  <c r="T290" i="12"/>
  <c r="R291" i="12"/>
  <c r="AB289" i="12"/>
  <c r="AC289" i="12" s="1"/>
  <c r="C289" i="12" s="1"/>
  <c r="N289" i="12"/>
  <c r="H155" i="12" l="1"/>
  <c r="AL289" i="12"/>
  <c r="AK289" i="12"/>
  <c r="S291" i="12"/>
  <c r="AD291" i="12"/>
  <c r="AE291" i="12" s="1"/>
  <c r="B291" i="12"/>
  <c r="R292" i="12"/>
  <c r="Q292" i="12"/>
  <c r="T291" i="12"/>
  <c r="P293" i="12"/>
  <c r="O292" i="12"/>
  <c r="W292" i="12" s="1"/>
  <c r="AB290" i="12"/>
  <c r="AC290" i="12" s="1"/>
  <c r="C290" i="12" s="1"/>
  <c r="N290" i="12"/>
  <c r="U291" i="12"/>
  <c r="V291" i="12" s="1"/>
  <c r="X296" i="12"/>
  <c r="Y156" i="12" l="1"/>
  <c r="Z156" i="12" s="1"/>
  <c r="G156" i="12"/>
  <c r="AG156" i="12" s="1"/>
  <c r="X297" i="12"/>
  <c r="AK290" i="12"/>
  <c r="AL290" i="12"/>
  <c r="U292" i="12"/>
  <c r="V292" i="12" s="1"/>
  <c r="AD292" i="12"/>
  <c r="AE292" i="12" s="1"/>
  <c r="B292" i="12"/>
  <c r="S292" i="12"/>
  <c r="P294" i="12"/>
  <c r="O293" i="12"/>
  <c r="W293" i="12" s="1"/>
  <c r="Q293" i="12"/>
  <c r="T292" i="12"/>
  <c r="R293" i="12"/>
  <c r="AB291" i="12"/>
  <c r="AC291" i="12" s="1"/>
  <c r="C291" i="12" s="1"/>
  <c r="N291" i="12"/>
  <c r="E156" i="12" l="1"/>
  <c r="D156" i="12" s="1"/>
  <c r="F156" i="12" s="1"/>
  <c r="H156" i="12" s="1"/>
  <c r="AF156" i="12"/>
  <c r="U293" i="12"/>
  <c r="V293" i="12" s="1"/>
  <c r="AL291" i="12"/>
  <c r="AK291" i="12"/>
  <c r="S293" i="12"/>
  <c r="AD293" i="12"/>
  <c r="AE293" i="12" s="1"/>
  <c r="B293" i="12"/>
  <c r="R294" i="12"/>
  <c r="Q294" i="12"/>
  <c r="T293" i="12"/>
  <c r="P295" i="12"/>
  <c r="O294" i="12"/>
  <c r="W294" i="12" s="1"/>
  <c r="AB292" i="12"/>
  <c r="AC292" i="12" s="1"/>
  <c r="C292" i="12" s="1"/>
  <c r="N292" i="12"/>
  <c r="X298" i="12"/>
  <c r="Y157" i="12" l="1"/>
  <c r="Z157" i="12" s="1"/>
  <c r="G157" i="12"/>
  <c r="E157" i="12" s="1"/>
  <c r="D157" i="12" s="1"/>
  <c r="P296" i="12"/>
  <c r="O295" i="12"/>
  <c r="W295" i="12" s="1"/>
  <c r="Q295" i="12"/>
  <c r="R295" i="12"/>
  <c r="AB293" i="12"/>
  <c r="AC293" i="12" s="1"/>
  <c r="C293" i="12" s="1"/>
  <c r="N293" i="12"/>
  <c r="X299" i="12"/>
  <c r="AK292" i="12"/>
  <c r="AL292" i="12"/>
  <c r="U294" i="12"/>
  <c r="V294" i="12" s="1"/>
  <c r="AD294" i="12"/>
  <c r="AE294" i="12" s="1"/>
  <c r="B294" i="12"/>
  <c r="S294" i="12"/>
  <c r="T294" i="12" s="1"/>
  <c r="F157" i="12" l="1"/>
  <c r="H157" i="12" s="1"/>
  <c r="AG157" i="12"/>
  <c r="AF157" i="12"/>
  <c r="U295" i="12"/>
  <c r="V295" i="12" s="1"/>
  <c r="AB294" i="12"/>
  <c r="AC294" i="12" s="1"/>
  <c r="C294" i="12" s="1"/>
  <c r="N294" i="12"/>
  <c r="X300" i="12"/>
  <c r="AL293" i="12"/>
  <c r="AK293" i="12"/>
  <c r="S295" i="12"/>
  <c r="AD295" i="12"/>
  <c r="AE295" i="12" s="1"/>
  <c r="B295" i="12"/>
  <c r="R296" i="12"/>
  <c r="Q296" i="12"/>
  <c r="T295" i="12"/>
  <c r="P297" i="12"/>
  <c r="O296" i="12"/>
  <c r="W296" i="12" s="1"/>
  <c r="Y158" i="12" l="1"/>
  <c r="Z158" i="12" s="1"/>
  <c r="G158" i="12"/>
  <c r="AG158" i="12" s="1"/>
  <c r="Q297" i="12"/>
  <c r="T296" i="12"/>
  <c r="R297" i="12"/>
  <c r="U296" i="12"/>
  <c r="V296" i="12" s="1"/>
  <c r="AD296" i="12"/>
  <c r="AE296" i="12" s="1"/>
  <c r="B296" i="12"/>
  <c r="S296" i="12"/>
  <c r="X301" i="12"/>
  <c r="P298" i="12"/>
  <c r="O297" i="12"/>
  <c r="W297" i="12" s="1"/>
  <c r="AB295" i="12"/>
  <c r="AC295" i="12" s="1"/>
  <c r="C295" i="12" s="1"/>
  <c r="N295" i="12"/>
  <c r="AK294" i="12"/>
  <c r="AL294" i="12"/>
  <c r="E158" i="12" l="1"/>
  <c r="D158" i="12" s="1"/>
  <c r="F158" i="12" s="1"/>
  <c r="H158" i="12" s="1"/>
  <c r="AF158" i="12"/>
  <c r="AL295" i="12"/>
  <c r="AK295" i="12"/>
  <c r="U297" i="12"/>
  <c r="V297" i="12" s="1"/>
  <c r="P299" i="12"/>
  <c r="O298" i="12"/>
  <c r="W298" i="12" s="1"/>
  <c r="X302" i="12"/>
  <c r="AB296" i="12"/>
  <c r="AC296" i="12" s="1"/>
  <c r="C296" i="12" s="1"/>
  <c r="N296" i="12"/>
  <c r="S297" i="12"/>
  <c r="T297" i="12" s="1"/>
  <c r="AD297" i="12"/>
  <c r="AE297" i="12" s="1"/>
  <c r="B297" i="12"/>
  <c r="R298" i="12"/>
  <c r="Q298" i="12"/>
  <c r="G159" i="12" l="1"/>
  <c r="AG159" i="12" s="1"/>
  <c r="Y159" i="12"/>
  <c r="Z159" i="12" s="1"/>
  <c r="AD298" i="12"/>
  <c r="AE298" i="12" s="1"/>
  <c r="B298" i="12"/>
  <c r="S298" i="12"/>
  <c r="Q299" i="12"/>
  <c r="T298" i="12"/>
  <c r="R299" i="12"/>
  <c r="AB297" i="12"/>
  <c r="AC297" i="12" s="1"/>
  <c r="C297" i="12" s="1"/>
  <c r="N297" i="12"/>
  <c r="U298" i="12"/>
  <c r="V298" i="12" s="1"/>
  <c r="AK296" i="12"/>
  <c r="AL296" i="12"/>
  <c r="X303" i="12"/>
  <c r="P300" i="12"/>
  <c r="O299" i="12"/>
  <c r="W299" i="12" s="1"/>
  <c r="E159" i="12" l="1"/>
  <c r="D159" i="12" s="1"/>
  <c r="F159" i="12" s="1"/>
  <c r="AF159" i="12"/>
  <c r="P301" i="12"/>
  <c r="O300" i="12"/>
  <c r="W300" i="12" s="1"/>
  <c r="X304" i="12"/>
  <c r="AL297" i="12"/>
  <c r="AK297" i="12"/>
  <c r="S299" i="12"/>
  <c r="AD299" i="12"/>
  <c r="AE299" i="12" s="1"/>
  <c r="B299" i="12"/>
  <c r="R300" i="12"/>
  <c r="Q300" i="12"/>
  <c r="T299" i="12"/>
  <c r="AB298" i="12"/>
  <c r="AC298" i="12" s="1"/>
  <c r="C298" i="12" s="1"/>
  <c r="N298" i="12"/>
  <c r="U299" i="12"/>
  <c r="V299" i="12" s="1"/>
  <c r="H159" i="12" l="1"/>
  <c r="AK298" i="12"/>
  <c r="AL298" i="12"/>
  <c r="U300" i="12"/>
  <c r="V300" i="12" s="1"/>
  <c r="AD300" i="12"/>
  <c r="AE300" i="12" s="1"/>
  <c r="B300" i="12"/>
  <c r="S300" i="12"/>
  <c r="T300" i="12" s="1"/>
  <c r="X305" i="12"/>
  <c r="Q301" i="12"/>
  <c r="R301" i="12"/>
  <c r="AB299" i="12"/>
  <c r="AC299" i="12" s="1"/>
  <c r="C299" i="12" s="1"/>
  <c r="N299" i="12"/>
  <c r="P302" i="12"/>
  <c r="O301" i="12"/>
  <c r="W301" i="12" s="1"/>
  <c r="Y160" i="12" l="1"/>
  <c r="Z160" i="12" s="1"/>
  <c r="G160" i="12"/>
  <c r="AG160" i="12" s="1"/>
  <c r="AL299" i="12"/>
  <c r="AK299" i="12"/>
  <c r="S301" i="12"/>
  <c r="AD301" i="12"/>
  <c r="AE301" i="12" s="1"/>
  <c r="B301" i="12"/>
  <c r="R302" i="12"/>
  <c r="Q302" i="12"/>
  <c r="T301" i="12"/>
  <c r="X306" i="12"/>
  <c r="AB300" i="12"/>
  <c r="AC300" i="12" s="1"/>
  <c r="C300" i="12" s="1"/>
  <c r="N300" i="12"/>
  <c r="P303" i="12"/>
  <c r="O302" i="12"/>
  <c r="W302" i="12" s="1"/>
  <c r="U301" i="12"/>
  <c r="V301" i="12" s="1"/>
  <c r="E160" i="12" l="1"/>
  <c r="D160" i="12" s="1"/>
  <c r="F160" i="12" s="1"/>
  <c r="AF160" i="12"/>
  <c r="P304" i="12"/>
  <c r="O303" i="12"/>
  <c r="W303" i="12" s="1"/>
  <c r="U302" i="12"/>
  <c r="V302" i="12" s="1"/>
  <c r="AD302" i="12"/>
  <c r="AE302" i="12" s="1"/>
  <c r="B302" i="12"/>
  <c r="S302" i="12"/>
  <c r="AK300" i="12"/>
  <c r="AL300" i="12"/>
  <c r="X307" i="12"/>
  <c r="Q303" i="12"/>
  <c r="T302" i="12"/>
  <c r="R303" i="12"/>
  <c r="AB301" i="12"/>
  <c r="AC301" i="12" s="1"/>
  <c r="C301" i="12" s="1"/>
  <c r="N301" i="12"/>
  <c r="H160" i="12" l="1"/>
  <c r="U303" i="12"/>
  <c r="V303" i="12" s="1"/>
  <c r="X308" i="12"/>
  <c r="P305" i="12"/>
  <c r="O304" i="12"/>
  <c r="W304" i="12" s="1"/>
  <c r="AL301" i="12"/>
  <c r="AK301" i="12"/>
  <c r="S303" i="12"/>
  <c r="AD303" i="12"/>
  <c r="AE303" i="12" s="1"/>
  <c r="B303" i="12"/>
  <c r="R304" i="12"/>
  <c r="Q304" i="12"/>
  <c r="T303" i="12"/>
  <c r="AB302" i="12"/>
  <c r="AC302" i="12" s="1"/>
  <c r="C302" i="12" s="1"/>
  <c r="N302" i="12"/>
  <c r="G161" i="12" l="1"/>
  <c r="AF161" i="12" s="1"/>
  <c r="Y161" i="12"/>
  <c r="Z161" i="12" s="1"/>
  <c r="E161" i="12"/>
  <c r="D161" i="12" s="1"/>
  <c r="AK302" i="12"/>
  <c r="AL302" i="12"/>
  <c r="Q305" i="12"/>
  <c r="T304" i="12"/>
  <c r="R305" i="12"/>
  <c r="AB303" i="12"/>
  <c r="AC303" i="12" s="1"/>
  <c r="C303" i="12" s="1"/>
  <c r="N303" i="12"/>
  <c r="P306" i="12"/>
  <c r="O305" i="12"/>
  <c r="W305" i="12" s="1"/>
  <c r="U304" i="12"/>
  <c r="V304" i="12" s="1"/>
  <c r="AD304" i="12"/>
  <c r="AE304" i="12" s="1"/>
  <c r="B304" i="12"/>
  <c r="S304" i="12"/>
  <c r="X309" i="12"/>
  <c r="F161" i="12" l="1"/>
  <c r="H161" i="12" s="1"/>
  <c r="AG161" i="12"/>
  <c r="P307" i="12"/>
  <c r="O306" i="12"/>
  <c r="W306" i="12" s="1"/>
  <c r="U305" i="12"/>
  <c r="V305" i="12" s="1"/>
  <c r="X310" i="12"/>
  <c r="AB304" i="12"/>
  <c r="AC304" i="12" s="1"/>
  <c r="C304" i="12" s="1"/>
  <c r="N304" i="12"/>
  <c r="AL303" i="12"/>
  <c r="AK303" i="12"/>
  <c r="S305" i="12"/>
  <c r="AD305" i="12"/>
  <c r="AE305" i="12" s="1"/>
  <c r="B305" i="12"/>
  <c r="R306" i="12"/>
  <c r="Q306" i="12"/>
  <c r="T305" i="12"/>
  <c r="G162" i="12" l="1"/>
  <c r="E162" i="12" s="1"/>
  <c r="D162" i="12" s="1"/>
  <c r="Y162" i="12"/>
  <c r="Z162" i="12" s="1"/>
  <c r="Q307" i="12"/>
  <c r="R307" i="12"/>
  <c r="AB305" i="12"/>
  <c r="AC305" i="12" s="1"/>
  <c r="C305" i="12" s="1"/>
  <c r="N305" i="12"/>
  <c r="U306" i="12"/>
  <c r="V306" i="12" s="1"/>
  <c r="AD306" i="12"/>
  <c r="AE306" i="12" s="1"/>
  <c r="B306" i="12"/>
  <c r="S306" i="12"/>
  <c r="T306" i="12" s="1"/>
  <c r="AK304" i="12"/>
  <c r="AL304" i="12"/>
  <c r="X311" i="12"/>
  <c r="P308" i="12"/>
  <c r="O307" i="12"/>
  <c r="W307" i="12" s="1"/>
  <c r="F162" i="12" l="1"/>
  <c r="H162" i="12" s="1"/>
  <c r="AG162" i="12"/>
  <c r="AF162" i="12"/>
  <c r="U307" i="12"/>
  <c r="V307" i="12" s="1"/>
  <c r="X312" i="12"/>
  <c r="P309" i="12"/>
  <c r="O308" i="12"/>
  <c r="W308" i="12" s="1"/>
  <c r="AL305" i="12"/>
  <c r="AK305" i="12"/>
  <c r="S307" i="12"/>
  <c r="AD307" i="12"/>
  <c r="AE307" i="12" s="1"/>
  <c r="B307" i="12"/>
  <c r="R308" i="12"/>
  <c r="Q308" i="12"/>
  <c r="T307" i="12"/>
  <c r="AB306" i="12"/>
  <c r="AC306" i="12" s="1"/>
  <c r="C306" i="12" s="1"/>
  <c r="N306" i="12"/>
  <c r="Y163" i="12" l="1"/>
  <c r="Z163" i="12" s="1"/>
  <c r="G163" i="12"/>
  <c r="E163" i="12" s="1"/>
  <c r="D163" i="12" s="1"/>
  <c r="U308" i="12"/>
  <c r="V308" i="12" s="1"/>
  <c r="AD308" i="12"/>
  <c r="AE308" i="12" s="1"/>
  <c r="B308" i="12"/>
  <c r="S308" i="12"/>
  <c r="AK306" i="12"/>
  <c r="AL306" i="12"/>
  <c r="Q309" i="12"/>
  <c r="T308" i="12"/>
  <c r="R309" i="12"/>
  <c r="AB307" i="12"/>
  <c r="AC307" i="12" s="1"/>
  <c r="C307" i="12" s="1"/>
  <c r="N307" i="12"/>
  <c r="P310" i="12"/>
  <c r="O309" i="12"/>
  <c r="W309" i="12" s="1"/>
  <c r="X313" i="12"/>
  <c r="F163" i="12" l="1"/>
  <c r="H163" i="12" s="1"/>
  <c r="AF163" i="12"/>
  <c r="AG163" i="12"/>
  <c r="AL307" i="12"/>
  <c r="AK307" i="12"/>
  <c r="S309" i="12"/>
  <c r="T309" i="12" s="1"/>
  <c r="AD309" i="12"/>
  <c r="AE309" i="12" s="1"/>
  <c r="B309" i="12"/>
  <c r="R310" i="12"/>
  <c r="Q310" i="12"/>
  <c r="AB308" i="12"/>
  <c r="AC308" i="12" s="1"/>
  <c r="C308" i="12" s="1"/>
  <c r="N308" i="12"/>
  <c r="X314" i="12"/>
  <c r="P311" i="12"/>
  <c r="O310" i="12"/>
  <c r="W310" i="12" s="1"/>
  <c r="U309" i="12"/>
  <c r="V309" i="12" s="1"/>
  <c r="G164" i="12" l="1"/>
  <c r="E164" i="12" s="1"/>
  <c r="D164" i="12" s="1"/>
  <c r="Y164" i="12"/>
  <c r="Z164" i="12" s="1"/>
  <c r="Q311" i="12"/>
  <c r="T310" i="12"/>
  <c r="R311" i="12"/>
  <c r="AB309" i="12"/>
  <c r="AC309" i="12" s="1"/>
  <c r="C309" i="12" s="1"/>
  <c r="N309" i="12"/>
  <c r="X315" i="12"/>
  <c r="P312" i="12"/>
  <c r="O311" i="12"/>
  <c r="W311" i="12" s="1"/>
  <c r="AK308" i="12"/>
  <c r="AL308" i="12"/>
  <c r="U310" i="12"/>
  <c r="V310" i="12" s="1"/>
  <c r="AD310" i="12"/>
  <c r="AE310" i="12" s="1"/>
  <c r="B310" i="12"/>
  <c r="S310" i="12"/>
  <c r="F164" i="12" l="1"/>
  <c r="H164" i="12" s="1"/>
  <c r="AG164" i="12"/>
  <c r="AF164" i="12"/>
  <c r="P313" i="12"/>
  <c r="O312" i="12"/>
  <c r="W312" i="12" s="1"/>
  <c r="U311" i="12"/>
  <c r="V311" i="12" s="1"/>
  <c r="AB310" i="12"/>
  <c r="AC310" i="12" s="1"/>
  <c r="C310" i="12" s="1"/>
  <c r="N310" i="12"/>
  <c r="X316" i="12"/>
  <c r="AL309" i="12"/>
  <c r="AK309" i="12"/>
  <c r="S311" i="12"/>
  <c r="AD311" i="12"/>
  <c r="AE311" i="12" s="1"/>
  <c r="B311" i="12"/>
  <c r="R312" i="12"/>
  <c r="Q312" i="12"/>
  <c r="T311" i="12"/>
  <c r="Y165" i="12" l="1"/>
  <c r="Z165" i="12" s="1"/>
  <c r="G165" i="12"/>
  <c r="AG165" i="12" s="1"/>
  <c r="U312" i="12"/>
  <c r="V312" i="12" s="1"/>
  <c r="AD312" i="12"/>
  <c r="AE312" i="12" s="1"/>
  <c r="B312" i="12"/>
  <c r="S312" i="12"/>
  <c r="T312" i="12" s="1"/>
  <c r="X317" i="12"/>
  <c r="P314" i="12"/>
  <c r="O313" i="12"/>
  <c r="W313" i="12" s="1"/>
  <c r="Q313" i="12"/>
  <c r="R313" i="12"/>
  <c r="AB311" i="12"/>
  <c r="AC311" i="12" s="1"/>
  <c r="C311" i="12" s="1"/>
  <c r="N311" i="12"/>
  <c r="AK310" i="12"/>
  <c r="AL310" i="12"/>
  <c r="AF165" i="12" l="1"/>
  <c r="E165" i="12"/>
  <c r="D165" i="12" s="1"/>
  <c r="F165" i="12" s="1"/>
  <c r="H165" i="12" s="1"/>
  <c r="AL311" i="12"/>
  <c r="AK311" i="12"/>
  <c r="S313" i="12"/>
  <c r="AD313" i="12"/>
  <c r="AE313" i="12" s="1"/>
  <c r="B313" i="12"/>
  <c r="R314" i="12"/>
  <c r="Q314" i="12"/>
  <c r="T313" i="12"/>
  <c r="X318" i="12"/>
  <c r="AB312" i="12"/>
  <c r="AC312" i="12" s="1"/>
  <c r="C312" i="12" s="1"/>
  <c r="N312" i="12"/>
  <c r="U313" i="12"/>
  <c r="V313" i="12" s="1"/>
  <c r="P315" i="12"/>
  <c r="O314" i="12"/>
  <c r="W314" i="12" s="1"/>
  <c r="Y166" i="12" l="1"/>
  <c r="Z166" i="12" s="1"/>
  <c r="G166" i="12"/>
  <c r="AG166" i="12" s="1"/>
  <c r="U314" i="12"/>
  <c r="V314" i="12" s="1"/>
  <c r="AD314" i="12"/>
  <c r="AE314" i="12" s="1"/>
  <c r="B314" i="12"/>
  <c r="S314" i="12"/>
  <c r="P316" i="12"/>
  <c r="O315" i="12"/>
  <c r="W315" i="12" s="1"/>
  <c r="AK312" i="12"/>
  <c r="AL312" i="12"/>
  <c r="X319" i="12"/>
  <c r="Q315" i="12"/>
  <c r="T314" i="12"/>
  <c r="R315" i="12"/>
  <c r="AB313" i="12"/>
  <c r="AC313" i="12" s="1"/>
  <c r="C313" i="12" s="1"/>
  <c r="N313" i="12"/>
  <c r="E166" i="12" l="1"/>
  <c r="D166" i="12" s="1"/>
  <c r="F166" i="12" s="1"/>
  <c r="AF166" i="12"/>
  <c r="U315" i="12"/>
  <c r="V315" i="12" s="1"/>
  <c r="X320" i="12"/>
  <c r="AL313" i="12"/>
  <c r="AK313" i="12"/>
  <c r="S315" i="12"/>
  <c r="AD315" i="12"/>
  <c r="AE315" i="12" s="1"/>
  <c r="B315" i="12"/>
  <c r="R316" i="12"/>
  <c r="Q316" i="12"/>
  <c r="T315" i="12"/>
  <c r="P317" i="12"/>
  <c r="O316" i="12"/>
  <c r="W316" i="12" s="1"/>
  <c r="AB314" i="12"/>
  <c r="AC314" i="12" s="1"/>
  <c r="C314" i="12" s="1"/>
  <c r="N314" i="12"/>
  <c r="H166" i="12" l="1"/>
  <c r="P318" i="12"/>
  <c r="O317" i="12"/>
  <c r="W317" i="12" s="1"/>
  <c r="AK314" i="12"/>
  <c r="AL314" i="12"/>
  <c r="Q317" i="12"/>
  <c r="T316" i="12"/>
  <c r="R317" i="12"/>
  <c r="AB315" i="12"/>
  <c r="AC315" i="12" s="1"/>
  <c r="C315" i="12" s="1"/>
  <c r="N315" i="12"/>
  <c r="U316" i="12"/>
  <c r="V316" i="12" s="1"/>
  <c r="AD316" i="12"/>
  <c r="AE316" i="12" s="1"/>
  <c r="B316" i="12"/>
  <c r="S316" i="12"/>
  <c r="X321" i="12"/>
  <c r="Y167" i="12" l="1"/>
  <c r="Z167" i="12" s="1"/>
  <c r="G167" i="12"/>
  <c r="AG167" i="12" s="1"/>
  <c r="U317" i="12"/>
  <c r="V317" i="12" s="1"/>
  <c r="X322" i="12"/>
  <c r="AB316" i="12"/>
  <c r="AC316" i="12" s="1"/>
  <c r="C316" i="12" s="1"/>
  <c r="N316" i="12"/>
  <c r="AL315" i="12"/>
  <c r="AK315" i="12"/>
  <c r="S317" i="12"/>
  <c r="AD317" i="12"/>
  <c r="AE317" i="12" s="1"/>
  <c r="B317" i="12"/>
  <c r="R318" i="12"/>
  <c r="Q318" i="12"/>
  <c r="T317" i="12"/>
  <c r="P319" i="12"/>
  <c r="O318" i="12"/>
  <c r="W318" i="12" s="1"/>
  <c r="AF167" i="12" l="1"/>
  <c r="E167" i="12"/>
  <c r="D167" i="12" s="1"/>
  <c r="F167" i="12" s="1"/>
  <c r="H167" i="12" s="1"/>
  <c r="Q319" i="12"/>
  <c r="R319" i="12"/>
  <c r="AB317" i="12"/>
  <c r="AC317" i="12" s="1"/>
  <c r="C317" i="12" s="1"/>
  <c r="N317" i="12"/>
  <c r="P320" i="12"/>
  <c r="O319" i="12"/>
  <c r="W319" i="12" s="1"/>
  <c r="U318" i="12"/>
  <c r="V318" i="12" s="1"/>
  <c r="AD318" i="12"/>
  <c r="AE318" i="12" s="1"/>
  <c r="B318" i="12"/>
  <c r="S318" i="12"/>
  <c r="T318" i="12" s="1"/>
  <c r="AK316" i="12"/>
  <c r="AL316" i="12"/>
  <c r="X323" i="12"/>
  <c r="G168" i="12" l="1"/>
  <c r="E168" i="12" s="1"/>
  <c r="D168" i="12" s="1"/>
  <c r="Y168" i="12"/>
  <c r="Z168" i="12" s="1"/>
  <c r="AF168" i="12"/>
  <c r="U319" i="12"/>
  <c r="V319" i="12" s="1"/>
  <c r="X324" i="12"/>
  <c r="AL317" i="12"/>
  <c r="AK317" i="12"/>
  <c r="S319" i="12"/>
  <c r="AD319" i="12"/>
  <c r="AE319" i="12" s="1"/>
  <c r="B319" i="12"/>
  <c r="R320" i="12"/>
  <c r="Q320" i="12"/>
  <c r="T319" i="12"/>
  <c r="AB318" i="12"/>
  <c r="AC318" i="12" s="1"/>
  <c r="C318" i="12" s="1"/>
  <c r="N318" i="12"/>
  <c r="P321" i="12"/>
  <c r="O320" i="12"/>
  <c r="W320" i="12" s="1"/>
  <c r="AG168" i="12" l="1"/>
  <c r="F168" i="12"/>
  <c r="H168" i="12" s="1"/>
  <c r="Y169" i="12" s="1"/>
  <c r="Z169" i="12" s="1"/>
  <c r="Q321" i="12"/>
  <c r="T320" i="12"/>
  <c r="R321" i="12"/>
  <c r="AK318" i="12"/>
  <c r="AL318" i="12"/>
  <c r="U320" i="12"/>
  <c r="V320" i="12" s="1"/>
  <c r="AD320" i="12"/>
  <c r="AE320" i="12" s="1"/>
  <c r="B320" i="12"/>
  <c r="S320" i="12"/>
  <c r="P322" i="12"/>
  <c r="O321" i="12"/>
  <c r="W321" i="12" s="1"/>
  <c r="AB319" i="12"/>
  <c r="AC319" i="12" s="1"/>
  <c r="C319" i="12" s="1"/>
  <c r="N319" i="12"/>
  <c r="X325" i="12"/>
  <c r="G169" i="12" l="1"/>
  <c r="E169" i="12" s="1"/>
  <c r="D169" i="12" s="1"/>
  <c r="X326" i="12"/>
  <c r="AL319" i="12"/>
  <c r="AK319" i="12"/>
  <c r="U321" i="12"/>
  <c r="V321" i="12" s="1"/>
  <c r="P323" i="12"/>
  <c r="O322" i="12"/>
  <c r="W322" i="12" s="1"/>
  <c r="AB320" i="12"/>
  <c r="AC320" i="12" s="1"/>
  <c r="C320" i="12" s="1"/>
  <c r="N320" i="12"/>
  <c r="S321" i="12"/>
  <c r="T321" i="12" s="1"/>
  <c r="AD321" i="12"/>
  <c r="AE321" i="12" s="1"/>
  <c r="B321" i="12"/>
  <c r="R322" i="12"/>
  <c r="Q322" i="12"/>
  <c r="AF169" i="12" l="1"/>
  <c r="AG169" i="12"/>
  <c r="F169" i="12"/>
  <c r="H169" i="12" s="1"/>
  <c r="G170" i="12" s="1"/>
  <c r="Q323" i="12"/>
  <c r="T322" i="12"/>
  <c r="R323" i="12"/>
  <c r="AB321" i="12"/>
  <c r="AC321" i="12" s="1"/>
  <c r="C321" i="12" s="1"/>
  <c r="N321" i="12"/>
  <c r="U322" i="12"/>
  <c r="V322" i="12" s="1"/>
  <c r="AD322" i="12"/>
  <c r="AE322" i="12" s="1"/>
  <c r="B322" i="12"/>
  <c r="S322" i="12"/>
  <c r="AK320" i="12"/>
  <c r="AL320" i="12"/>
  <c r="P324" i="12"/>
  <c r="O323" i="12"/>
  <c r="W323" i="12" s="1"/>
  <c r="X327" i="12"/>
  <c r="E170" i="12" l="1"/>
  <c r="D170" i="12" s="1"/>
  <c r="F170" i="12" s="1"/>
  <c r="H170" i="12" s="1"/>
  <c r="AG170" i="12"/>
  <c r="Y170" i="12"/>
  <c r="Z170" i="12" s="1"/>
  <c r="AF170" i="12"/>
  <c r="P325" i="12"/>
  <c r="O324" i="12"/>
  <c r="W324" i="12" s="1"/>
  <c r="U323" i="12"/>
  <c r="V323" i="12" s="1"/>
  <c r="X328" i="12"/>
  <c r="AB322" i="12"/>
  <c r="AC322" i="12" s="1"/>
  <c r="C322" i="12" s="1"/>
  <c r="N322" i="12"/>
  <c r="AL321" i="12"/>
  <c r="AK321" i="12"/>
  <c r="S323" i="12"/>
  <c r="AD323" i="12"/>
  <c r="AE323" i="12" s="1"/>
  <c r="B323" i="12"/>
  <c r="R324" i="12"/>
  <c r="Q324" i="12"/>
  <c r="T323" i="12"/>
  <c r="Y171" i="12" l="1"/>
  <c r="Z171" i="12" s="1"/>
  <c r="G171" i="12"/>
  <c r="U324" i="12"/>
  <c r="V324" i="12" s="1"/>
  <c r="AD324" i="12"/>
  <c r="AE324" i="12" s="1"/>
  <c r="B324" i="12"/>
  <c r="S324" i="12"/>
  <c r="T324" i="12" s="1"/>
  <c r="AK322" i="12"/>
  <c r="AL322" i="12"/>
  <c r="X329" i="12"/>
  <c r="Q325" i="12"/>
  <c r="R325" i="12"/>
  <c r="AB323" i="12"/>
  <c r="AC323" i="12" s="1"/>
  <c r="C323" i="12" s="1"/>
  <c r="N323" i="12"/>
  <c r="P326" i="12"/>
  <c r="O325" i="12"/>
  <c r="W325" i="12" s="1"/>
  <c r="AG171" i="12" l="1"/>
  <c r="E171" i="12"/>
  <c r="D171" i="12" s="1"/>
  <c r="F171" i="12" s="1"/>
  <c r="H171" i="12" s="1"/>
  <c r="AF171" i="12"/>
  <c r="P327" i="12"/>
  <c r="O326" i="12"/>
  <c r="W326" i="12" s="1"/>
  <c r="AL323" i="12"/>
  <c r="AK323" i="12"/>
  <c r="S325" i="12"/>
  <c r="AD325" i="12"/>
  <c r="AE325" i="12" s="1"/>
  <c r="B325" i="12"/>
  <c r="R326" i="12"/>
  <c r="Q326" i="12"/>
  <c r="T325" i="12"/>
  <c r="X330" i="12"/>
  <c r="AB324" i="12"/>
  <c r="AC324" i="12" s="1"/>
  <c r="C324" i="12" s="1"/>
  <c r="N324" i="12"/>
  <c r="U325" i="12"/>
  <c r="V325" i="12" s="1"/>
  <c r="Y172" i="12" l="1"/>
  <c r="Z172" i="12" s="1"/>
  <c r="G172" i="12"/>
  <c r="E172" i="12" s="1"/>
  <c r="D172" i="12" s="1"/>
  <c r="AK324" i="12"/>
  <c r="AL324" i="12"/>
  <c r="X331" i="12"/>
  <c r="Q327" i="12"/>
  <c r="T326" i="12"/>
  <c r="R327" i="12"/>
  <c r="AB325" i="12"/>
  <c r="AC325" i="12" s="1"/>
  <c r="C325" i="12" s="1"/>
  <c r="N325" i="12"/>
  <c r="U326" i="12"/>
  <c r="V326" i="12" s="1"/>
  <c r="AD326" i="12"/>
  <c r="AE326" i="12" s="1"/>
  <c r="B326" i="12"/>
  <c r="S326" i="12"/>
  <c r="P328" i="12"/>
  <c r="O327" i="12"/>
  <c r="W327" i="12" s="1"/>
  <c r="F172" i="12" l="1"/>
  <c r="H172" i="12" s="1"/>
  <c r="AF172" i="12"/>
  <c r="AG172" i="12"/>
  <c r="P329" i="12"/>
  <c r="O328" i="12"/>
  <c r="W328" i="12" s="1"/>
  <c r="AB326" i="12"/>
  <c r="AC326" i="12" s="1"/>
  <c r="C326" i="12" s="1"/>
  <c r="N326" i="12"/>
  <c r="AL325" i="12"/>
  <c r="AK325" i="12"/>
  <c r="S327" i="12"/>
  <c r="AD327" i="12"/>
  <c r="AE327" i="12" s="1"/>
  <c r="B327" i="12"/>
  <c r="R328" i="12"/>
  <c r="Q328" i="12"/>
  <c r="T327" i="12"/>
  <c r="U327" i="12"/>
  <c r="V327" i="12" s="1"/>
  <c r="X332" i="12"/>
  <c r="Y173" i="12" l="1"/>
  <c r="Z173" i="12" s="1"/>
  <c r="G173" i="12"/>
  <c r="E173" i="12" s="1"/>
  <c r="D173" i="12" s="1"/>
  <c r="X333" i="12"/>
  <c r="Q329" i="12"/>
  <c r="T328" i="12"/>
  <c r="R329" i="12"/>
  <c r="AB327" i="12"/>
  <c r="AC327" i="12" s="1"/>
  <c r="C327" i="12" s="1"/>
  <c r="N327" i="12"/>
  <c r="P330" i="12"/>
  <c r="O329" i="12"/>
  <c r="W329" i="12" s="1"/>
  <c r="U328" i="12"/>
  <c r="V328" i="12" s="1"/>
  <c r="AD328" i="12"/>
  <c r="AE328" i="12" s="1"/>
  <c r="B328" i="12"/>
  <c r="S328" i="12"/>
  <c r="AK326" i="12"/>
  <c r="AL326" i="12"/>
  <c r="F173" i="12" l="1"/>
  <c r="H173" i="12" s="1"/>
  <c r="AF173" i="12"/>
  <c r="AG173" i="12"/>
  <c r="AL327" i="12"/>
  <c r="AK327" i="12"/>
  <c r="S329" i="12"/>
  <c r="AD329" i="12"/>
  <c r="AE329" i="12" s="1"/>
  <c r="B329" i="12"/>
  <c r="R330" i="12"/>
  <c r="Q330" i="12"/>
  <c r="T329" i="12"/>
  <c r="AB328" i="12"/>
  <c r="AC328" i="12" s="1"/>
  <c r="C328" i="12" s="1"/>
  <c r="N328" i="12"/>
  <c r="P331" i="12"/>
  <c r="O330" i="12"/>
  <c r="W330" i="12" s="1"/>
  <c r="U329" i="12"/>
  <c r="V329" i="12" s="1"/>
  <c r="X334" i="12"/>
  <c r="Y174" i="12" l="1"/>
  <c r="Z174" i="12" s="1"/>
  <c r="G174" i="12"/>
  <c r="AF174" i="12" s="1"/>
  <c r="U330" i="12"/>
  <c r="V330" i="12" s="1"/>
  <c r="AD330" i="12"/>
  <c r="AE330" i="12" s="1"/>
  <c r="B330" i="12"/>
  <c r="S330" i="12"/>
  <c r="X335" i="12"/>
  <c r="P332" i="12"/>
  <c r="O331" i="12"/>
  <c r="W331" i="12" s="1"/>
  <c r="AK328" i="12"/>
  <c r="AL328" i="12"/>
  <c r="Q331" i="12"/>
  <c r="T330" i="12"/>
  <c r="R331" i="12"/>
  <c r="AB329" i="12"/>
  <c r="AC329" i="12" s="1"/>
  <c r="C329" i="12" s="1"/>
  <c r="N329" i="12"/>
  <c r="AG174" i="12" l="1"/>
  <c r="E174" i="12"/>
  <c r="D174" i="12" s="1"/>
  <c r="F174" i="12" s="1"/>
  <c r="H174" i="12" s="1"/>
  <c r="AL329" i="12"/>
  <c r="AK329" i="12"/>
  <c r="S331" i="12"/>
  <c r="AD331" i="12"/>
  <c r="AE331" i="12" s="1"/>
  <c r="B331" i="12"/>
  <c r="R332" i="12"/>
  <c r="Q332" i="12"/>
  <c r="T331" i="12"/>
  <c r="P333" i="12"/>
  <c r="O332" i="12"/>
  <c r="W332" i="12" s="1"/>
  <c r="U331" i="12"/>
  <c r="V331" i="12" s="1"/>
  <c r="X336" i="12"/>
  <c r="AB330" i="12"/>
  <c r="AC330" i="12" s="1"/>
  <c r="C330" i="12" s="1"/>
  <c r="N330" i="12"/>
  <c r="G175" i="12" l="1"/>
  <c r="AF175" i="12" s="1"/>
  <c r="Y175" i="12"/>
  <c r="Z175" i="12" s="1"/>
  <c r="U332" i="12"/>
  <c r="V332" i="12" s="1"/>
  <c r="AD332" i="12"/>
  <c r="AE332" i="12" s="1"/>
  <c r="B332" i="12"/>
  <c r="S332" i="12"/>
  <c r="AK330" i="12"/>
  <c r="AL330" i="12"/>
  <c r="X337" i="12"/>
  <c r="P334" i="12"/>
  <c r="O333" i="12"/>
  <c r="W333" i="12" s="1"/>
  <c r="Q333" i="12"/>
  <c r="T332" i="12"/>
  <c r="R333" i="12"/>
  <c r="AB331" i="12"/>
  <c r="AC331" i="12" s="1"/>
  <c r="C331" i="12" s="1"/>
  <c r="N331" i="12"/>
  <c r="AG175" i="12" l="1"/>
  <c r="E175" i="12"/>
  <c r="D175" i="12" s="1"/>
  <c r="F175" i="12" s="1"/>
  <c r="H175" i="12" s="1"/>
  <c r="U333" i="12"/>
  <c r="V333" i="12" s="1"/>
  <c r="X338" i="12"/>
  <c r="AB332" i="12"/>
  <c r="AC332" i="12" s="1"/>
  <c r="C332" i="12" s="1"/>
  <c r="N332" i="12"/>
  <c r="AL331" i="12"/>
  <c r="AK331" i="12"/>
  <c r="S333" i="12"/>
  <c r="T333" i="12" s="1"/>
  <c r="AD333" i="12"/>
  <c r="AE333" i="12" s="1"/>
  <c r="B333" i="12"/>
  <c r="R334" i="12"/>
  <c r="Q334" i="12"/>
  <c r="P335" i="12"/>
  <c r="O334" i="12"/>
  <c r="W334" i="12" s="1"/>
  <c r="G176" i="12" l="1"/>
  <c r="E176" i="12" s="1"/>
  <c r="D176" i="12" s="1"/>
  <c r="Y176" i="12"/>
  <c r="Z176" i="12" s="1"/>
  <c r="P336" i="12"/>
  <c r="O335" i="12"/>
  <c r="W335" i="12" s="1"/>
  <c r="Q335" i="12"/>
  <c r="T334" i="12"/>
  <c r="R335" i="12"/>
  <c r="U334" i="12"/>
  <c r="V334" i="12" s="1"/>
  <c r="AD334" i="12"/>
  <c r="AE334" i="12" s="1"/>
  <c r="B334" i="12"/>
  <c r="S334" i="12"/>
  <c r="AK332" i="12"/>
  <c r="AL332" i="12"/>
  <c r="X339" i="12"/>
  <c r="AB333" i="12"/>
  <c r="AC333" i="12" s="1"/>
  <c r="C333" i="12" s="1"/>
  <c r="N333" i="12"/>
  <c r="F176" i="12" l="1"/>
  <c r="H176" i="12" s="1"/>
  <c r="AF176" i="12"/>
  <c r="AG176" i="12"/>
  <c r="AL333" i="12"/>
  <c r="AK333" i="12"/>
  <c r="U335" i="12"/>
  <c r="V335" i="12" s="1"/>
  <c r="X340" i="12"/>
  <c r="AB334" i="12"/>
  <c r="AC334" i="12" s="1"/>
  <c r="C334" i="12" s="1"/>
  <c r="N334" i="12"/>
  <c r="S335" i="12"/>
  <c r="AD335" i="12"/>
  <c r="AE335" i="12" s="1"/>
  <c r="B335" i="12"/>
  <c r="R336" i="12"/>
  <c r="Q336" i="12"/>
  <c r="T335" i="12"/>
  <c r="P337" i="12"/>
  <c r="O336" i="12"/>
  <c r="W336" i="12" s="1"/>
  <c r="G177" i="12" l="1"/>
  <c r="AF177" i="12" s="1"/>
  <c r="Y177" i="12"/>
  <c r="Z177" i="12" s="1"/>
  <c r="AD336" i="12"/>
  <c r="AE336" i="12" s="1"/>
  <c r="B336" i="12"/>
  <c r="S336" i="12"/>
  <c r="T336" i="12" s="1"/>
  <c r="AK334" i="12"/>
  <c r="AL334" i="12"/>
  <c r="X341" i="12"/>
  <c r="U336" i="12"/>
  <c r="V336" i="12" s="1"/>
  <c r="P338" i="12"/>
  <c r="O337" i="12"/>
  <c r="W337" i="12" s="1"/>
  <c r="Q337" i="12"/>
  <c r="R337" i="12"/>
  <c r="AB335" i="12"/>
  <c r="AC335" i="12" s="1"/>
  <c r="C335" i="12" s="1"/>
  <c r="N335" i="12"/>
  <c r="AG177" i="12" l="1"/>
  <c r="E177" i="12"/>
  <c r="D177" i="12" s="1"/>
  <c r="F177" i="12" s="1"/>
  <c r="H177" i="12" s="1"/>
  <c r="AL335" i="12"/>
  <c r="AK335" i="12"/>
  <c r="S337" i="12"/>
  <c r="AD337" i="12"/>
  <c r="AE337" i="12" s="1"/>
  <c r="B337" i="12"/>
  <c r="R338" i="12"/>
  <c r="Q338" i="12"/>
  <c r="T337" i="12"/>
  <c r="P339" i="12"/>
  <c r="O338" i="12"/>
  <c r="W338" i="12" s="1"/>
  <c r="X342" i="12"/>
  <c r="AB336" i="12"/>
  <c r="AC336" i="12" s="1"/>
  <c r="C336" i="12" s="1"/>
  <c r="N336" i="12"/>
  <c r="U337" i="12"/>
  <c r="V337" i="12" s="1"/>
  <c r="Y178" i="12" l="1"/>
  <c r="Z178" i="12" s="1"/>
  <c r="G178" i="12"/>
  <c r="AG178" i="12" s="1"/>
  <c r="U338" i="12"/>
  <c r="V338" i="12" s="1"/>
  <c r="AD338" i="12"/>
  <c r="AE338" i="12" s="1"/>
  <c r="B338" i="12"/>
  <c r="S338" i="12"/>
  <c r="AK336" i="12"/>
  <c r="AL336" i="12"/>
  <c r="X343" i="12"/>
  <c r="P340" i="12"/>
  <c r="O339" i="12"/>
  <c r="W339" i="12" s="1"/>
  <c r="Q339" i="12"/>
  <c r="T338" i="12"/>
  <c r="R339" i="12"/>
  <c r="AB337" i="12"/>
  <c r="AC337" i="12" s="1"/>
  <c r="C337" i="12" s="1"/>
  <c r="N337" i="12"/>
  <c r="E178" i="12" l="1"/>
  <c r="D178" i="12" s="1"/>
  <c r="F178" i="12" s="1"/>
  <c r="AF178" i="12"/>
  <c r="AL337" i="12"/>
  <c r="AK337" i="12"/>
  <c r="S339" i="12"/>
  <c r="AD339" i="12"/>
  <c r="AE339" i="12" s="1"/>
  <c r="B339" i="12"/>
  <c r="R340" i="12"/>
  <c r="Q340" i="12"/>
  <c r="T339" i="12"/>
  <c r="P341" i="12"/>
  <c r="O340" i="12"/>
  <c r="W340" i="12" s="1"/>
  <c r="AB338" i="12"/>
  <c r="AC338" i="12" s="1"/>
  <c r="C338" i="12" s="1"/>
  <c r="N338" i="12"/>
  <c r="U339" i="12"/>
  <c r="V339" i="12" s="1"/>
  <c r="X344" i="12"/>
  <c r="H178" i="12" l="1"/>
  <c r="X345" i="12"/>
  <c r="U340" i="12"/>
  <c r="V340" i="12" s="1"/>
  <c r="AD340" i="12"/>
  <c r="AE340" i="12" s="1"/>
  <c r="B340" i="12"/>
  <c r="S340" i="12"/>
  <c r="AK338" i="12"/>
  <c r="AL338" i="12"/>
  <c r="P342" i="12"/>
  <c r="O341" i="12"/>
  <c r="W341" i="12" s="1"/>
  <c r="Q341" i="12"/>
  <c r="T340" i="12"/>
  <c r="R341" i="12"/>
  <c r="AB339" i="12"/>
  <c r="AC339" i="12" s="1"/>
  <c r="C339" i="12" s="1"/>
  <c r="N339" i="12"/>
  <c r="G179" i="12" l="1"/>
  <c r="AG179" i="12" s="1"/>
  <c r="Y179" i="12"/>
  <c r="Z179" i="12" s="1"/>
  <c r="U341" i="12"/>
  <c r="V341" i="12" s="1"/>
  <c r="AL339" i="12"/>
  <c r="AK339" i="12"/>
  <c r="AD341" i="12"/>
  <c r="AE341" i="12" s="1"/>
  <c r="S341" i="12"/>
  <c r="B341" i="12"/>
  <c r="R342" i="12"/>
  <c r="Q342" i="12"/>
  <c r="T341" i="12"/>
  <c r="P343" i="12"/>
  <c r="O342" i="12"/>
  <c r="W342" i="12" s="1"/>
  <c r="AB340" i="12"/>
  <c r="AC340" i="12" s="1"/>
  <c r="C340" i="12" s="1"/>
  <c r="N340" i="12"/>
  <c r="X346" i="12"/>
  <c r="AF179" i="12" l="1"/>
  <c r="E179" i="12"/>
  <c r="D179" i="12" s="1"/>
  <c r="F179" i="12" s="1"/>
  <c r="H179" i="12" s="1"/>
  <c r="X347" i="12"/>
  <c r="U342" i="12"/>
  <c r="V342" i="12" s="1"/>
  <c r="AD342" i="12"/>
  <c r="AE342" i="12" s="1"/>
  <c r="B342" i="12"/>
  <c r="S342" i="12"/>
  <c r="AK340" i="12"/>
  <c r="AL340" i="12"/>
  <c r="P344" i="12"/>
  <c r="O343" i="12"/>
  <c r="W343" i="12" s="1"/>
  <c r="Q343" i="12"/>
  <c r="T342" i="12"/>
  <c r="R343" i="12"/>
  <c r="AB341" i="12"/>
  <c r="AC341" i="12" s="1"/>
  <c r="C341" i="12" s="1"/>
  <c r="N341" i="12"/>
  <c r="Y180" i="12" l="1"/>
  <c r="Z180" i="12" s="1"/>
  <c r="G180" i="12"/>
  <c r="E180" i="12" s="1"/>
  <c r="D180" i="12" s="1"/>
  <c r="AL341" i="12"/>
  <c r="AK341" i="12"/>
  <c r="S343" i="12"/>
  <c r="AD343" i="12"/>
  <c r="AE343" i="12" s="1"/>
  <c r="B343" i="12"/>
  <c r="R344" i="12"/>
  <c r="Q344" i="12"/>
  <c r="T343" i="12"/>
  <c r="P345" i="12"/>
  <c r="O344" i="12"/>
  <c r="W344" i="12" s="1"/>
  <c r="AB342" i="12"/>
  <c r="AC342" i="12" s="1"/>
  <c r="C342" i="12" s="1"/>
  <c r="N342" i="12"/>
  <c r="U343" i="12"/>
  <c r="V343" i="12" s="1"/>
  <c r="X348" i="12"/>
  <c r="AG180" i="12" l="1"/>
  <c r="AF180" i="12"/>
  <c r="F180" i="12"/>
  <c r="H180" i="12" s="1"/>
  <c r="Y181" i="12" s="1"/>
  <c r="Z181" i="12" s="1"/>
  <c r="X349" i="12"/>
  <c r="P346" i="12"/>
  <c r="O345" i="12"/>
  <c r="W345" i="12" s="1"/>
  <c r="Q345" i="12"/>
  <c r="T344" i="12"/>
  <c r="R345" i="12"/>
  <c r="AB343" i="12"/>
  <c r="AC343" i="12" s="1"/>
  <c r="C343" i="12" s="1"/>
  <c r="N343" i="12"/>
  <c r="AK342" i="12"/>
  <c r="AL342" i="12"/>
  <c r="U344" i="12"/>
  <c r="V344" i="12" s="1"/>
  <c r="AD344" i="12"/>
  <c r="AE344" i="12" s="1"/>
  <c r="B344" i="12"/>
  <c r="S344" i="12"/>
  <c r="G181" i="12" l="1"/>
  <c r="AG181" i="12" s="1"/>
  <c r="AB344" i="12"/>
  <c r="AC344" i="12" s="1"/>
  <c r="C344" i="12" s="1"/>
  <c r="N344" i="12"/>
  <c r="AL343" i="12"/>
  <c r="AK343" i="12"/>
  <c r="S345" i="12"/>
  <c r="T345" i="12" s="1"/>
  <c r="AD345" i="12"/>
  <c r="AE345" i="12" s="1"/>
  <c r="B345" i="12"/>
  <c r="R346" i="12"/>
  <c r="Q346" i="12"/>
  <c r="P347" i="12"/>
  <c r="O346" i="12"/>
  <c r="W346" i="12" s="1"/>
  <c r="U345" i="12"/>
  <c r="V345" i="12" s="1"/>
  <c r="X350" i="12"/>
  <c r="AF181" i="12" l="1"/>
  <c r="E181" i="12"/>
  <c r="D181" i="12" s="1"/>
  <c r="F181" i="12" s="1"/>
  <c r="H181" i="12" s="1"/>
  <c r="X351" i="12"/>
  <c r="P348" i="12"/>
  <c r="O347" i="12"/>
  <c r="W347" i="12" s="1"/>
  <c r="Q347" i="12"/>
  <c r="T346" i="12"/>
  <c r="R347" i="12"/>
  <c r="AB345" i="12"/>
  <c r="AC345" i="12" s="1"/>
  <c r="C345" i="12" s="1"/>
  <c r="N345" i="12"/>
  <c r="U346" i="12"/>
  <c r="V346" i="12" s="1"/>
  <c r="AD346" i="12"/>
  <c r="AE346" i="12" s="1"/>
  <c r="B346" i="12"/>
  <c r="S346" i="12"/>
  <c r="AK344" i="12"/>
  <c r="AL344" i="12"/>
  <c r="G182" i="12" l="1"/>
  <c r="AF182" i="12" s="1"/>
  <c r="Y182" i="12"/>
  <c r="Z182" i="12" s="1"/>
  <c r="AL345" i="12"/>
  <c r="AK345" i="12"/>
  <c r="S347" i="12"/>
  <c r="AD347" i="12"/>
  <c r="AE347" i="12" s="1"/>
  <c r="B347" i="12"/>
  <c r="R348" i="12"/>
  <c r="Q348" i="12"/>
  <c r="T347" i="12"/>
  <c r="P349" i="12"/>
  <c r="O348" i="12"/>
  <c r="W348" i="12" s="1"/>
  <c r="AB346" i="12"/>
  <c r="AC346" i="12" s="1"/>
  <c r="C346" i="12" s="1"/>
  <c r="N346" i="12"/>
  <c r="U347" i="12"/>
  <c r="V347" i="12" s="1"/>
  <c r="X352" i="12"/>
  <c r="AG182" i="12" l="1"/>
  <c r="E182" i="12"/>
  <c r="D182" i="12" s="1"/>
  <c r="F182" i="12" s="1"/>
  <c r="H182" i="12" s="1"/>
  <c r="X353" i="12"/>
  <c r="P350" i="12"/>
  <c r="O349" i="12"/>
  <c r="W349" i="12" s="1"/>
  <c r="Q349" i="12"/>
  <c r="R349" i="12"/>
  <c r="AB347" i="12"/>
  <c r="AC347" i="12" s="1"/>
  <c r="C347" i="12" s="1"/>
  <c r="N347" i="12"/>
  <c r="AK346" i="12"/>
  <c r="AL346" i="12"/>
  <c r="U348" i="12"/>
  <c r="V348" i="12" s="1"/>
  <c r="AD348" i="12"/>
  <c r="AE348" i="12" s="1"/>
  <c r="B348" i="12"/>
  <c r="S348" i="12"/>
  <c r="T348" i="12" s="1"/>
  <c r="G183" i="12" l="1"/>
  <c r="AG183" i="12" s="1"/>
  <c r="Y183" i="12"/>
  <c r="Z183" i="12" s="1"/>
  <c r="AB348" i="12"/>
  <c r="AC348" i="12" s="1"/>
  <c r="C348" i="12" s="1"/>
  <c r="N348" i="12"/>
  <c r="AL347" i="12"/>
  <c r="AK347" i="12"/>
  <c r="S349" i="12"/>
  <c r="AD349" i="12"/>
  <c r="AE349" i="12" s="1"/>
  <c r="B349" i="12"/>
  <c r="R350" i="12"/>
  <c r="Q350" i="12"/>
  <c r="T349" i="12"/>
  <c r="P351" i="12"/>
  <c r="O350" i="12"/>
  <c r="W350" i="12" s="1"/>
  <c r="U349" i="12"/>
  <c r="V349" i="12" s="1"/>
  <c r="X354" i="12"/>
  <c r="E183" i="12" l="1"/>
  <c r="D183" i="12" s="1"/>
  <c r="F183" i="12" s="1"/>
  <c r="H183" i="12" s="1"/>
  <c r="AF183" i="12"/>
  <c r="X355" i="12"/>
  <c r="P352" i="12"/>
  <c r="O351" i="12"/>
  <c r="W351" i="12" s="1"/>
  <c r="Q351" i="12"/>
  <c r="T350" i="12"/>
  <c r="R351" i="12"/>
  <c r="AB349" i="12"/>
  <c r="AC349" i="12" s="1"/>
  <c r="C349" i="12" s="1"/>
  <c r="N349" i="12"/>
  <c r="U350" i="12"/>
  <c r="V350" i="12" s="1"/>
  <c r="AD350" i="12"/>
  <c r="AE350" i="12" s="1"/>
  <c r="B350" i="12"/>
  <c r="S350" i="12"/>
  <c r="AK348" i="12"/>
  <c r="AL348" i="12"/>
  <c r="Y184" i="12" l="1"/>
  <c r="Z184" i="12" s="1"/>
  <c r="G184" i="12"/>
  <c r="AG184" i="12" s="1"/>
  <c r="AL349" i="12"/>
  <c r="AK349" i="12"/>
  <c r="S351" i="12"/>
  <c r="AD351" i="12"/>
  <c r="AE351" i="12" s="1"/>
  <c r="B351" i="12"/>
  <c r="R352" i="12"/>
  <c r="Q352" i="12"/>
  <c r="T351" i="12"/>
  <c r="P353" i="12"/>
  <c r="O352" i="12"/>
  <c r="W352" i="12" s="1"/>
  <c r="AB350" i="12"/>
  <c r="AC350" i="12" s="1"/>
  <c r="C350" i="12" s="1"/>
  <c r="N350" i="12"/>
  <c r="U351" i="12"/>
  <c r="V351" i="12" s="1"/>
  <c r="X356" i="12"/>
  <c r="AF184" i="12" l="1"/>
  <c r="E184" i="12"/>
  <c r="D184" i="12" s="1"/>
  <c r="F184" i="12" s="1"/>
  <c r="X357" i="12"/>
  <c r="P354" i="12"/>
  <c r="O353" i="12"/>
  <c r="W353" i="12" s="1"/>
  <c r="Q353" i="12"/>
  <c r="T352" i="12"/>
  <c r="R353" i="12"/>
  <c r="AB351" i="12"/>
  <c r="AC351" i="12" s="1"/>
  <c r="C351" i="12" s="1"/>
  <c r="N351" i="12"/>
  <c r="AK350" i="12"/>
  <c r="AL350" i="12"/>
  <c r="U352" i="12"/>
  <c r="V352" i="12" s="1"/>
  <c r="AD352" i="12"/>
  <c r="AE352" i="12" s="1"/>
  <c r="B352" i="12"/>
  <c r="S352" i="12"/>
  <c r="H184" i="12" l="1"/>
  <c r="AB352" i="12"/>
  <c r="AC352" i="12" s="1"/>
  <c r="C352" i="12" s="1"/>
  <c r="N352" i="12"/>
  <c r="AL351" i="12"/>
  <c r="AK351" i="12"/>
  <c r="S353" i="12"/>
  <c r="AD353" i="12"/>
  <c r="AE353" i="12" s="1"/>
  <c r="B353" i="12"/>
  <c r="R354" i="12"/>
  <c r="Q354" i="12"/>
  <c r="T353" i="12"/>
  <c r="P355" i="12"/>
  <c r="O354" i="12"/>
  <c r="W354" i="12" s="1"/>
  <c r="U353" i="12"/>
  <c r="V353" i="12" s="1"/>
  <c r="X358" i="12"/>
  <c r="G185" i="12" l="1"/>
  <c r="E185" i="12" s="1"/>
  <c r="D185" i="12" s="1"/>
  <c r="Y185" i="12"/>
  <c r="Z185" i="12" s="1"/>
  <c r="X359" i="12"/>
  <c r="P356" i="12"/>
  <c r="O355" i="12"/>
  <c r="W355" i="12" s="1"/>
  <c r="Q355" i="12"/>
  <c r="R355" i="12"/>
  <c r="AB353" i="12"/>
  <c r="AC353" i="12" s="1"/>
  <c r="C353" i="12" s="1"/>
  <c r="N353" i="12"/>
  <c r="U354" i="12"/>
  <c r="V354" i="12" s="1"/>
  <c r="AD354" i="12"/>
  <c r="AE354" i="12" s="1"/>
  <c r="B354" i="12"/>
  <c r="S354" i="12"/>
  <c r="T354" i="12" s="1"/>
  <c r="AK352" i="12"/>
  <c r="AL352" i="12"/>
  <c r="F185" i="12" l="1"/>
  <c r="H185" i="12" s="1"/>
  <c r="AF185" i="12"/>
  <c r="AG185" i="12"/>
  <c r="U355" i="12"/>
  <c r="V355" i="12" s="1"/>
  <c r="AL353" i="12"/>
  <c r="AK353" i="12"/>
  <c r="S355" i="12"/>
  <c r="AD355" i="12"/>
  <c r="AE355" i="12" s="1"/>
  <c r="B355" i="12"/>
  <c r="R356" i="12"/>
  <c r="Q356" i="12"/>
  <c r="T355" i="12"/>
  <c r="P357" i="12"/>
  <c r="O356" i="12"/>
  <c r="W356" i="12" s="1"/>
  <c r="AB354" i="12"/>
  <c r="AC354" i="12" s="1"/>
  <c r="C354" i="12" s="1"/>
  <c r="N354" i="12"/>
  <c r="X360" i="12"/>
  <c r="G186" i="12" l="1"/>
  <c r="E186" i="12" s="1"/>
  <c r="D186" i="12" s="1"/>
  <c r="Y186" i="12"/>
  <c r="Z186" i="12" s="1"/>
  <c r="X361" i="12"/>
  <c r="P358" i="12"/>
  <c r="O357" i="12"/>
  <c r="W357" i="12" s="1"/>
  <c r="Q357" i="12"/>
  <c r="T356" i="12"/>
  <c r="R357" i="12"/>
  <c r="AB355" i="12"/>
  <c r="AC355" i="12" s="1"/>
  <c r="C355" i="12" s="1"/>
  <c r="N355" i="12"/>
  <c r="AK354" i="12"/>
  <c r="AL354" i="12"/>
  <c r="U356" i="12"/>
  <c r="V356" i="12" s="1"/>
  <c r="AD356" i="12"/>
  <c r="AE356" i="12" s="1"/>
  <c r="B356" i="12"/>
  <c r="S356" i="12"/>
  <c r="AF186" i="12" l="1"/>
  <c r="F186" i="12"/>
  <c r="AG186" i="12"/>
  <c r="H186" i="12"/>
  <c r="AB356" i="12"/>
  <c r="AC356" i="12" s="1"/>
  <c r="C356" i="12" s="1"/>
  <c r="N356" i="12"/>
  <c r="AL355" i="12"/>
  <c r="AK355" i="12"/>
  <c r="S357" i="12"/>
  <c r="T357" i="12" s="1"/>
  <c r="AD357" i="12"/>
  <c r="AE357" i="12" s="1"/>
  <c r="B357" i="12"/>
  <c r="R358" i="12"/>
  <c r="Q358" i="12"/>
  <c r="P359" i="12"/>
  <c r="O358" i="12"/>
  <c r="W358" i="12" s="1"/>
  <c r="U357" i="12"/>
  <c r="V357" i="12" s="1"/>
  <c r="X362" i="12"/>
  <c r="Y187" i="12" l="1"/>
  <c r="Z187" i="12" s="1"/>
  <c r="G187" i="12"/>
  <c r="AF187" i="12" s="1"/>
  <c r="X363" i="12"/>
  <c r="P360" i="12"/>
  <c r="O359" i="12"/>
  <c r="W359" i="12" s="1"/>
  <c r="Q359" i="12"/>
  <c r="T358" i="12"/>
  <c r="R359" i="12"/>
  <c r="AB357" i="12"/>
  <c r="AC357" i="12" s="1"/>
  <c r="C357" i="12" s="1"/>
  <c r="N357" i="12"/>
  <c r="U358" i="12"/>
  <c r="V358" i="12" s="1"/>
  <c r="AD358" i="12"/>
  <c r="AE358" i="12" s="1"/>
  <c r="B358" i="12"/>
  <c r="S358" i="12"/>
  <c r="AK356" i="12"/>
  <c r="AL356" i="12"/>
  <c r="AG187" i="12" l="1"/>
  <c r="E187" i="12"/>
  <c r="D187" i="12" s="1"/>
  <c r="F187" i="12" s="1"/>
  <c r="H187" i="12" s="1"/>
  <c r="AB358" i="12"/>
  <c r="AC358" i="12" s="1"/>
  <c r="C358" i="12" s="1"/>
  <c r="N358" i="12"/>
  <c r="AL357" i="12"/>
  <c r="AK357" i="12"/>
  <c r="S359" i="12"/>
  <c r="AD359" i="12"/>
  <c r="AE359" i="12" s="1"/>
  <c r="B359" i="12"/>
  <c r="R360" i="12"/>
  <c r="Q360" i="12"/>
  <c r="T359" i="12"/>
  <c r="P361" i="12"/>
  <c r="O360" i="12"/>
  <c r="W360" i="12" s="1"/>
  <c r="U359" i="12"/>
  <c r="V359" i="12" s="1"/>
  <c r="X364" i="12"/>
  <c r="Y188" i="12" l="1"/>
  <c r="Z188" i="12" s="1"/>
  <c r="G188" i="12"/>
  <c r="AG188" i="12" s="1"/>
  <c r="X365" i="12"/>
  <c r="P362" i="12"/>
  <c r="O361" i="12"/>
  <c r="W361" i="12" s="1"/>
  <c r="Q361" i="12"/>
  <c r="R361" i="12"/>
  <c r="AB359" i="12"/>
  <c r="AC359" i="12" s="1"/>
  <c r="C359" i="12" s="1"/>
  <c r="N359" i="12"/>
  <c r="U360" i="12"/>
  <c r="V360" i="12" s="1"/>
  <c r="AD360" i="12"/>
  <c r="AE360" i="12" s="1"/>
  <c r="B360" i="12"/>
  <c r="S360" i="12"/>
  <c r="T360" i="12" s="1"/>
  <c r="AK358" i="12"/>
  <c r="AL358" i="12"/>
  <c r="E188" i="12" l="1"/>
  <c r="D188" i="12" s="1"/>
  <c r="F188" i="12" s="1"/>
  <c r="H188" i="12" s="1"/>
  <c r="AF188" i="12"/>
  <c r="U361" i="12"/>
  <c r="V361" i="12" s="1"/>
  <c r="X366" i="12"/>
  <c r="AB360" i="12"/>
  <c r="AC360" i="12" s="1"/>
  <c r="C360" i="12" s="1"/>
  <c r="N360" i="12"/>
  <c r="AL359" i="12"/>
  <c r="AK359" i="12"/>
  <c r="S361" i="12"/>
  <c r="AD361" i="12"/>
  <c r="AE361" i="12" s="1"/>
  <c r="B361" i="12"/>
  <c r="R362" i="12"/>
  <c r="Q362" i="12"/>
  <c r="T361" i="12"/>
  <c r="P363" i="12"/>
  <c r="O362" i="12"/>
  <c r="W362" i="12" s="1"/>
  <c r="G189" i="12" l="1"/>
  <c r="AF189" i="12" s="1"/>
  <c r="Y189" i="12"/>
  <c r="Z189" i="12" s="1"/>
  <c r="P364" i="12"/>
  <c r="O363" i="12"/>
  <c r="W363" i="12" s="1"/>
  <c r="Q363" i="12"/>
  <c r="T362" i="12"/>
  <c r="R363" i="12"/>
  <c r="AB361" i="12"/>
  <c r="AC361" i="12" s="1"/>
  <c r="C361" i="12" s="1"/>
  <c r="N361" i="12"/>
  <c r="U362" i="12"/>
  <c r="V362" i="12" s="1"/>
  <c r="AD362" i="12"/>
  <c r="AE362" i="12" s="1"/>
  <c r="B362" i="12"/>
  <c r="S362" i="12"/>
  <c r="AK360" i="12"/>
  <c r="AL360" i="12"/>
  <c r="X367" i="12"/>
  <c r="AG189" i="12" l="1"/>
  <c r="E189" i="12"/>
  <c r="D189" i="12" s="1"/>
  <c r="F189" i="12" s="1"/>
  <c r="U363" i="12"/>
  <c r="V363" i="12" s="1"/>
  <c r="X368" i="12"/>
  <c r="AB362" i="12"/>
  <c r="AC362" i="12" s="1"/>
  <c r="C362" i="12" s="1"/>
  <c r="N362" i="12"/>
  <c r="AL361" i="12"/>
  <c r="AK361" i="12"/>
  <c r="S363" i="12"/>
  <c r="AD363" i="12"/>
  <c r="AE363" i="12" s="1"/>
  <c r="B363" i="12"/>
  <c r="R364" i="12"/>
  <c r="Q364" i="12"/>
  <c r="T363" i="12"/>
  <c r="P365" i="12"/>
  <c r="O364" i="12"/>
  <c r="W364" i="12" s="1"/>
  <c r="H189" i="12" l="1"/>
  <c r="Y190" i="12" s="1"/>
  <c r="Z190" i="12" s="1"/>
  <c r="U364" i="12"/>
  <c r="V364" i="12" s="1"/>
  <c r="AD364" i="12"/>
  <c r="AE364" i="12" s="1"/>
  <c r="B364" i="12"/>
  <c r="S364" i="12"/>
  <c r="AK362" i="12"/>
  <c r="AL362" i="12"/>
  <c r="X369" i="12"/>
  <c r="P366" i="12"/>
  <c r="O365" i="12"/>
  <c r="W365" i="12" s="1"/>
  <c r="Q365" i="12"/>
  <c r="T364" i="12"/>
  <c r="R365" i="12"/>
  <c r="AB363" i="12"/>
  <c r="AC363" i="12" s="1"/>
  <c r="C363" i="12" s="1"/>
  <c r="N363" i="12"/>
  <c r="G190" i="12" l="1"/>
  <c r="AF190" i="12" s="1"/>
  <c r="AL363" i="12"/>
  <c r="AK363" i="12"/>
  <c r="S365" i="12"/>
  <c r="AD365" i="12"/>
  <c r="AE365" i="12" s="1"/>
  <c r="B365" i="12"/>
  <c r="R366" i="12"/>
  <c r="Q366" i="12"/>
  <c r="T365" i="12"/>
  <c r="P367" i="12"/>
  <c r="O366" i="12"/>
  <c r="W366" i="12" s="1"/>
  <c r="X370" i="12"/>
  <c r="AB364" i="12"/>
  <c r="AC364" i="12" s="1"/>
  <c r="C364" i="12" s="1"/>
  <c r="N364" i="12"/>
  <c r="U365" i="12"/>
  <c r="V365" i="12" s="1"/>
  <c r="AG190" i="12" l="1"/>
  <c r="E190" i="12"/>
  <c r="D190" i="12" s="1"/>
  <c r="F190" i="12" s="1"/>
  <c r="H190" i="12" s="1"/>
  <c r="AK364" i="12"/>
  <c r="AL364" i="12"/>
  <c r="X371" i="12"/>
  <c r="P368" i="12"/>
  <c r="O367" i="12"/>
  <c r="W367" i="12" s="1"/>
  <c r="Q367" i="12"/>
  <c r="R367" i="12"/>
  <c r="AB365" i="12"/>
  <c r="AC365" i="12" s="1"/>
  <c r="C365" i="12" s="1"/>
  <c r="N365" i="12"/>
  <c r="U366" i="12"/>
  <c r="V366" i="12" s="1"/>
  <c r="AD366" i="12"/>
  <c r="AE366" i="12" s="1"/>
  <c r="B366" i="12"/>
  <c r="S366" i="12"/>
  <c r="T366" i="12" s="1"/>
  <c r="G191" i="12" l="1"/>
  <c r="AG191" i="12" s="1"/>
  <c r="Y191" i="12"/>
  <c r="Z191" i="12" s="1"/>
  <c r="U367" i="12"/>
  <c r="V367" i="12" s="1"/>
  <c r="AB366" i="12"/>
  <c r="AC366" i="12" s="1"/>
  <c r="C366" i="12" s="1"/>
  <c r="N366" i="12"/>
  <c r="AL365" i="12"/>
  <c r="AK365" i="12"/>
  <c r="S367" i="12"/>
  <c r="AD367" i="12"/>
  <c r="AE367" i="12" s="1"/>
  <c r="B367" i="12"/>
  <c r="R368" i="12"/>
  <c r="Q368" i="12"/>
  <c r="T367" i="12"/>
  <c r="P369" i="12"/>
  <c r="O368" i="12"/>
  <c r="W368" i="12" s="1"/>
  <c r="X372" i="12"/>
  <c r="AF191" i="12" l="1"/>
  <c r="E191" i="12"/>
  <c r="D191" i="12" s="1"/>
  <c r="F191" i="12" s="1"/>
  <c r="H191" i="12" s="1"/>
  <c r="G192" i="12" s="1"/>
  <c r="AF192" i="12" s="1"/>
  <c r="X373" i="12"/>
  <c r="P370" i="12"/>
  <c r="O369" i="12"/>
  <c r="W369" i="12" s="1"/>
  <c r="Q369" i="12"/>
  <c r="T368" i="12"/>
  <c r="R369" i="12"/>
  <c r="AB367" i="12"/>
  <c r="AC367" i="12" s="1"/>
  <c r="C367" i="12" s="1"/>
  <c r="N367" i="12"/>
  <c r="U368" i="12"/>
  <c r="V368" i="12" s="1"/>
  <c r="AD368" i="12"/>
  <c r="AE368" i="12" s="1"/>
  <c r="B368" i="12"/>
  <c r="S368" i="12"/>
  <c r="AK366" i="12"/>
  <c r="AL366" i="12"/>
  <c r="Y192" i="12" l="1"/>
  <c r="Z192" i="12" s="1"/>
  <c r="E192" i="12"/>
  <c r="D192" i="12" s="1"/>
  <c r="F192" i="12" s="1"/>
  <c r="AG192" i="12"/>
  <c r="AB368" i="12"/>
  <c r="AC368" i="12" s="1"/>
  <c r="C368" i="12" s="1"/>
  <c r="N368" i="12"/>
  <c r="AL367" i="12"/>
  <c r="AK367" i="12"/>
  <c r="S369" i="12"/>
  <c r="T369" i="12" s="1"/>
  <c r="AD369" i="12"/>
  <c r="AE369" i="12" s="1"/>
  <c r="B369" i="12"/>
  <c r="R370" i="12"/>
  <c r="Q370" i="12"/>
  <c r="P371" i="12"/>
  <c r="O370" i="12"/>
  <c r="W370" i="12" s="1"/>
  <c r="U369" i="12"/>
  <c r="V369" i="12" s="1"/>
  <c r="X374" i="12"/>
  <c r="H192" i="12" l="1"/>
  <c r="X375" i="12"/>
  <c r="P372" i="12"/>
  <c r="O371" i="12"/>
  <c r="W371" i="12" s="1"/>
  <c r="Q371" i="12"/>
  <c r="T370" i="12"/>
  <c r="R371" i="12"/>
  <c r="AB369" i="12"/>
  <c r="AC369" i="12" s="1"/>
  <c r="C369" i="12" s="1"/>
  <c r="N369" i="12"/>
  <c r="U370" i="12"/>
  <c r="V370" i="12" s="1"/>
  <c r="AD370" i="12"/>
  <c r="AE370" i="12" s="1"/>
  <c r="B370" i="12"/>
  <c r="S370" i="12"/>
  <c r="AK368" i="12"/>
  <c r="AL368" i="12"/>
  <c r="Y193" i="12" l="1"/>
  <c r="Z193" i="12" s="1"/>
  <c r="G193" i="12"/>
  <c r="E193" i="12" s="1"/>
  <c r="D193" i="12" s="1"/>
  <c r="AL369" i="12"/>
  <c r="AK369" i="12"/>
  <c r="S371" i="12"/>
  <c r="AD371" i="12"/>
  <c r="AE371" i="12" s="1"/>
  <c r="B371" i="12"/>
  <c r="R372" i="12"/>
  <c r="Q372" i="12"/>
  <c r="T371" i="12"/>
  <c r="P373" i="12"/>
  <c r="O372" i="12"/>
  <c r="W372" i="12" s="1"/>
  <c r="AB370" i="12"/>
  <c r="AC370" i="12" s="1"/>
  <c r="C370" i="12" s="1"/>
  <c r="N370" i="12"/>
  <c r="U371" i="12"/>
  <c r="V371" i="12" s="1"/>
  <c r="X376" i="12"/>
  <c r="F193" i="12" l="1"/>
  <c r="H193" i="12" s="1"/>
  <c r="AG193" i="12"/>
  <c r="AF193" i="12"/>
  <c r="AK370" i="12"/>
  <c r="AL370" i="12"/>
  <c r="X377" i="12"/>
  <c r="P374" i="12"/>
  <c r="O373" i="12"/>
  <c r="W373" i="12" s="1"/>
  <c r="Q373" i="12"/>
  <c r="R373" i="12"/>
  <c r="AB371" i="12"/>
  <c r="AC371" i="12" s="1"/>
  <c r="C371" i="12" s="1"/>
  <c r="N371" i="12"/>
  <c r="U372" i="12"/>
  <c r="V372" i="12" s="1"/>
  <c r="AD372" i="12"/>
  <c r="AE372" i="12" s="1"/>
  <c r="B372" i="12"/>
  <c r="S372" i="12"/>
  <c r="T372" i="12" s="1"/>
  <c r="G194" i="12" l="1"/>
  <c r="AG194" i="12" s="1"/>
  <c r="Y194" i="12"/>
  <c r="Z194" i="12" s="1"/>
  <c r="AL371" i="12"/>
  <c r="AK371" i="12"/>
  <c r="S373" i="12"/>
  <c r="AD373" i="12"/>
  <c r="AE373" i="12" s="1"/>
  <c r="B373" i="12"/>
  <c r="R374" i="12"/>
  <c r="Q374" i="12"/>
  <c r="T373" i="12"/>
  <c r="P375" i="12"/>
  <c r="O374" i="12"/>
  <c r="W374" i="12" s="1"/>
  <c r="AB372" i="12"/>
  <c r="AC372" i="12" s="1"/>
  <c r="C372" i="12" s="1"/>
  <c r="N372" i="12"/>
  <c r="U373" i="12"/>
  <c r="V373" i="12" s="1"/>
  <c r="X378" i="12"/>
  <c r="AF194" i="12" l="1"/>
  <c r="E194" i="12"/>
  <c r="D194" i="12" s="1"/>
  <c r="F194" i="12" s="1"/>
  <c r="H194" i="12" s="1"/>
  <c r="X379" i="12"/>
  <c r="P376" i="12"/>
  <c r="O375" i="12"/>
  <c r="W375" i="12" s="1"/>
  <c r="Q375" i="12"/>
  <c r="T374" i="12"/>
  <c r="R375" i="12"/>
  <c r="AB373" i="12"/>
  <c r="AC373" i="12" s="1"/>
  <c r="C373" i="12" s="1"/>
  <c r="N373" i="12"/>
  <c r="AK372" i="12"/>
  <c r="AL372" i="12"/>
  <c r="U374" i="12"/>
  <c r="V374" i="12" s="1"/>
  <c r="AD374" i="12"/>
  <c r="AE374" i="12" s="1"/>
  <c r="B374" i="12"/>
  <c r="S374" i="12"/>
  <c r="Y195" i="12" l="1"/>
  <c r="Z195" i="12" s="1"/>
  <c r="G195" i="12"/>
  <c r="E195" i="12" s="1"/>
  <c r="D195" i="12" s="1"/>
  <c r="AB374" i="12"/>
  <c r="AC374" i="12" s="1"/>
  <c r="C374" i="12" s="1"/>
  <c r="N374" i="12"/>
  <c r="AL373" i="12"/>
  <c r="AK373" i="12"/>
  <c r="S375" i="12"/>
  <c r="AD375" i="12"/>
  <c r="AE375" i="12" s="1"/>
  <c r="B375" i="12"/>
  <c r="R376" i="12"/>
  <c r="Q376" i="12"/>
  <c r="T375" i="12"/>
  <c r="P377" i="12"/>
  <c r="O376" i="12"/>
  <c r="W376" i="12" s="1"/>
  <c r="U375" i="12"/>
  <c r="V375" i="12" s="1"/>
  <c r="X380" i="12"/>
  <c r="F195" i="12" l="1"/>
  <c r="H195" i="12" s="1"/>
  <c r="AG195" i="12"/>
  <c r="AF195" i="12"/>
  <c r="X381" i="12"/>
  <c r="P378" i="12"/>
  <c r="O377" i="12"/>
  <c r="W377" i="12" s="1"/>
  <c r="Q377" i="12"/>
  <c r="T376" i="12"/>
  <c r="R377" i="12"/>
  <c r="AB375" i="12"/>
  <c r="AC375" i="12" s="1"/>
  <c r="C375" i="12" s="1"/>
  <c r="N375" i="12"/>
  <c r="U376" i="12"/>
  <c r="V376" i="12" s="1"/>
  <c r="AD376" i="12"/>
  <c r="AE376" i="12" s="1"/>
  <c r="B376" i="12"/>
  <c r="S376" i="12"/>
  <c r="AK374" i="12"/>
  <c r="AL374" i="12"/>
  <c r="G196" i="12" l="1"/>
  <c r="E196" i="12" s="1"/>
  <c r="D196" i="12" s="1"/>
  <c r="Y196" i="12"/>
  <c r="Z196" i="12" s="1"/>
  <c r="AG196" i="12"/>
  <c r="AB376" i="12"/>
  <c r="AC376" i="12" s="1"/>
  <c r="C376" i="12" s="1"/>
  <c r="N376" i="12"/>
  <c r="AL375" i="12"/>
  <c r="AK375" i="12"/>
  <c r="S377" i="12"/>
  <c r="AD377" i="12"/>
  <c r="AE377" i="12" s="1"/>
  <c r="B377" i="12"/>
  <c r="R378" i="12"/>
  <c r="Q378" i="12"/>
  <c r="T377" i="12"/>
  <c r="P379" i="12"/>
  <c r="O378" i="12"/>
  <c r="W378" i="12" s="1"/>
  <c r="U377" i="12"/>
  <c r="V377" i="12" s="1"/>
  <c r="X382" i="12"/>
  <c r="F196" i="12" l="1"/>
  <c r="AF196" i="12"/>
  <c r="H196" i="12"/>
  <c r="X383" i="12"/>
  <c r="P380" i="12"/>
  <c r="O379" i="12"/>
  <c r="W379" i="12" s="1"/>
  <c r="Q379" i="12"/>
  <c r="R379" i="12"/>
  <c r="AB377" i="12"/>
  <c r="AC377" i="12" s="1"/>
  <c r="C377" i="12" s="1"/>
  <c r="N377" i="12"/>
  <c r="U378" i="12"/>
  <c r="V378" i="12" s="1"/>
  <c r="AD378" i="12"/>
  <c r="AE378" i="12" s="1"/>
  <c r="B378" i="12"/>
  <c r="S378" i="12"/>
  <c r="T378" i="12" s="1"/>
  <c r="AK376" i="12"/>
  <c r="AL376" i="12"/>
  <c r="G197" i="12" l="1"/>
  <c r="AG197" i="12" s="1"/>
  <c r="Y197" i="12"/>
  <c r="Z197" i="12" s="1"/>
  <c r="AF197" i="12"/>
  <c r="U379" i="12"/>
  <c r="V379" i="12" s="1"/>
  <c r="AB378" i="12"/>
  <c r="AC378" i="12" s="1"/>
  <c r="C378" i="12" s="1"/>
  <c r="N378" i="12"/>
  <c r="AL377" i="12"/>
  <c r="AK377" i="12"/>
  <c r="S379" i="12"/>
  <c r="AD379" i="12"/>
  <c r="AE379" i="12" s="1"/>
  <c r="B379" i="12"/>
  <c r="R380" i="12"/>
  <c r="Q380" i="12"/>
  <c r="T379" i="12"/>
  <c r="P381" i="12"/>
  <c r="O380" i="12"/>
  <c r="W380" i="12" s="1"/>
  <c r="X384" i="12"/>
  <c r="E197" i="12" l="1"/>
  <c r="D197" i="12" s="1"/>
  <c r="F197" i="12" s="1"/>
  <c r="X385" i="12"/>
  <c r="P382" i="12"/>
  <c r="O381" i="12"/>
  <c r="W381" i="12" s="1"/>
  <c r="Q381" i="12"/>
  <c r="T380" i="12"/>
  <c r="R381" i="12"/>
  <c r="AB379" i="12"/>
  <c r="AC379" i="12" s="1"/>
  <c r="C379" i="12" s="1"/>
  <c r="N379" i="12"/>
  <c r="U380" i="12"/>
  <c r="V380" i="12" s="1"/>
  <c r="AD380" i="12"/>
  <c r="AE380" i="12" s="1"/>
  <c r="B380" i="12"/>
  <c r="S380" i="12"/>
  <c r="AK378" i="12"/>
  <c r="AL378" i="12"/>
  <c r="H197" i="12" l="1"/>
  <c r="AB380" i="12"/>
  <c r="AC380" i="12" s="1"/>
  <c r="C380" i="12" s="1"/>
  <c r="N380" i="12"/>
  <c r="AL379" i="12"/>
  <c r="AK379" i="12"/>
  <c r="S381" i="12"/>
  <c r="T381" i="12" s="1"/>
  <c r="AD381" i="12"/>
  <c r="AE381" i="12" s="1"/>
  <c r="B381" i="12"/>
  <c r="R382" i="12"/>
  <c r="Q382" i="12"/>
  <c r="P383" i="12"/>
  <c r="O382" i="12"/>
  <c r="W382" i="12" s="1"/>
  <c r="U381" i="12"/>
  <c r="V381" i="12" s="1"/>
  <c r="X386" i="12"/>
  <c r="G198" i="12" l="1"/>
  <c r="AG198" i="12" s="1"/>
  <c r="Y198" i="12"/>
  <c r="Z198" i="12" s="1"/>
  <c r="X387" i="12"/>
  <c r="P384" i="12"/>
  <c r="O383" i="12"/>
  <c r="W383" i="12" s="1"/>
  <c r="Q383" i="12"/>
  <c r="T382" i="12"/>
  <c r="R383" i="12"/>
  <c r="AB381" i="12"/>
  <c r="AC381" i="12" s="1"/>
  <c r="C381" i="12" s="1"/>
  <c r="N381" i="12"/>
  <c r="U382" i="12"/>
  <c r="V382" i="12" s="1"/>
  <c r="AD382" i="12"/>
  <c r="AE382" i="12" s="1"/>
  <c r="B382" i="12"/>
  <c r="S382" i="12"/>
  <c r="AK380" i="12"/>
  <c r="AL380" i="12"/>
  <c r="AF198" i="12" l="1"/>
  <c r="E198" i="12"/>
  <c r="D198" i="12" s="1"/>
  <c r="F198" i="12" s="1"/>
  <c r="H198" i="12" s="1"/>
  <c r="U383" i="12"/>
  <c r="V383" i="12" s="1"/>
  <c r="X388" i="12"/>
  <c r="AB382" i="12"/>
  <c r="AC382" i="12" s="1"/>
  <c r="C382" i="12" s="1"/>
  <c r="N382" i="12"/>
  <c r="AL381" i="12"/>
  <c r="AK381" i="12"/>
  <c r="S383" i="12"/>
  <c r="AD383" i="12"/>
  <c r="AE383" i="12" s="1"/>
  <c r="B383" i="12"/>
  <c r="R384" i="12"/>
  <c r="Q384" i="12"/>
  <c r="T383" i="12"/>
  <c r="P385" i="12"/>
  <c r="O384" i="12"/>
  <c r="W384" i="12" s="1"/>
  <c r="Y199" i="12" l="1"/>
  <c r="Z199" i="12" s="1"/>
  <c r="G199" i="12"/>
  <c r="AF199" i="12" s="1"/>
  <c r="P386" i="12"/>
  <c r="O385" i="12"/>
  <c r="W385" i="12" s="1"/>
  <c r="Q385" i="12"/>
  <c r="R385" i="12"/>
  <c r="AB383" i="12"/>
  <c r="AC383" i="12" s="1"/>
  <c r="C383" i="12" s="1"/>
  <c r="N383" i="12"/>
  <c r="U384" i="12"/>
  <c r="V384" i="12" s="1"/>
  <c r="AD384" i="12"/>
  <c r="AE384" i="12" s="1"/>
  <c r="B384" i="12"/>
  <c r="S384" i="12"/>
  <c r="T384" i="12" s="1"/>
  <c r="AK382" i="12"/>
  <c r="AL382" i="12"/>
  <c r="X389" i="12"/>
  <c r="E199" i="12" l="1"/>
  <c r="D199" i="12" s="1"/>
  <c r="F199" i="12" s="1"/>
  <c r="H199" i="12" s="1"/>
  <c r="AG199" i="12"/>
  <c r="U385" i="12"/>
  <c r="V385" i="12" s="1"/>
  <c r="X390" i="12"/>
  <c r="AB384" i="12"/>
  <c r="AC384" i="12" s="1"/>
  <c r="C384" i="12" s="1"/>
  <c r="N384" i="12"/>
  <c r="AL383" i="12"/>
  <c r="AK383" i="12"/>
  <c r="S385" i="12"/>
  <c r="AD385" i="12"/>
  <c r="AE385" i="12" s="1"/>
  <c r="B385" i="12"/>
  <c r="R386" i="12"/>
  <c r="Q386" i="12"/>
  <c r="T385" i="12"/>
  <c r="P387" i="12"/>
  <c r="O386" i="12"/>
  <c r="W386" i="12" s="1"/>
  <c r="Y200" i="12" l="1"/>
  <c r="Z200" i="12" s="1"/>
  <c r="G200" i="12"/>
  <c r="AG200" i="12" s="1"/>
  <c r="U386" i="12"/>
  <c r="V386" i="12" s="1"/>
  <c r="AD386" i="12"/>
  <c r="AE386" i="12" s="1"/>
  <c r="B386" i="12"/>
  <c r="S386" i="12"/>
  <c r="AK384" i="12"/>
  <c r="AL384" i="12"/>
  <c r="X391" i="12"/>
  <c r="P388" i="12"/>
  <c r="O387" i="12"/>
  <c r="W387" i="12" s="1"/>
  <c r="Q387" i="12"/>
  <c r="T386" i="12"/>
  <c r="R387" i="12"/>
  <c r="AB385" i="12"/>
  <c r="AC385" i="12" s="1"/>
  <c r="C385" i="12" s="1"/>
  <c r="N385" i="12"/>
  <c r="E200" i="12" l="1"/>
  <c r="D200" i="12" s="1"/>
  <c r="F200" i="12" s="1"/>
  <c r="AF200" i="12"/>
  <c r="AL385" i="12"/>
  <c r="AK385" i="12"/>
  <c r="S387" i="12"/>
  <c r="AD387" i="12"/>
  <c r="AE387" i="12" s="1"/>
  <c r="B387" i="12"/>
  <c r="R388" i="12"/>
  <c r="Q388" i="12"/>
  <c r="T387" i="12"/>
  <c r="P389" i="12"/>
  <c r="O388" i="12"/>
  <c r="W388" i="12" s="1"/>
  <c r="X392" i="12"/>
  <c r="AB386" i="12"/>
  <c r="AC386" i="12" s="1"/>
  <c r="C386" i="12" s="1"/>
  <c r="N386" i="12"/>
  <c r="U387" i="12"/>
  <c r="V387" i="12" s="1"/>
  <c r="H200" i="12" l="1"/>
  <c r="AK386" i="12"/>
  <c r="AL386" i="12"/>
  <c r="X393" i="12"/>
  <c r="P390" i="12"/>
  <c r="O389" i="12"/>
  <c r="W389" i="12" s="1"/>
  <c r="Q389" i="12"/>
  <c r="T388" i="12"/>
  <c r="R389" i="12"/>
  <c r="AB387" i="12"/>
  <c r="AC387" i="12" s="1"/>
  <c r="C387" i="12" s="1"/>
  <c r="N387" i="12"/>
  <c r="U388" i="12"/>
  <c r="V388" i="12" s="1"/>
  <c r="AD388" i="12"/>
  <c r="AE388" i="12" s="1"/>
  <c r="B388" i="12"/>
  <c r="S388" i="12"/>
  <c r="Y201" i="12" l="1"/>
  <c r="Z201" i="12" s="1"/>
  <c r="G201" i="12"/>
  <c r="AF201" i="12" s="1"/>
  <c r="AB388" i="12"/>
  <c r="AC388" i="12" s="1"/>
  <c r="C388" i="12" s="1"/>
  <c r="N388" i="12"/>
  <c r="AL387" i="12"/>
  <c r="AK387" i="12"/>
  <c r="S389" i="12"/>
  <c r="AD389" i="12"/>
  <c r="AE389" i="12" s="1"/>
  <c r="B389" i="12"/>
  <c r="R390" i="12"/>
  <c r="Q390" i="12"/>
  <c r="T389" i="12"/>
  <c r="P391" i="12"/>
  <c r="O390" i="12"/>
  <c r="W390" i="12" s="1"/>
  <c r="U389" i="12"/>
  <c r="V389" i="12" s="1"/>
  <c r="X394" i="12"/>
  <c r="E201" i="12" l="1"/>
  <c r="D201" i="12" s="1"/>
  <c r="F201" i="12" s="1"/>
  <c r="H201" i="12" s="1"/>
  <c r="AG201" i="12"/>
  <c r="U390" i="12"/>
  <c r="V390" i="12" s="1"/>
  <c r="X395" i="12"/>
  <c r="P392" i="12"/>
  <c r="O391" i="12"/>
  <c r="W391" i="12" s="1"/>
  <c r="Q391" i="12"/>
  <c r="R391" i="12"/>
  <c r="AB389" i="12"/>
  <c r="AC389" i="12" s="1"/>
  <c r="C389" i="12" s="1"/>
  <c r="N389" i="12"/>
  <c r="AD390" i="12"/>
  <c r="AE390" i="12" s="1"/>
  <c r="B390" i="12"/>
  <c r="S390" i="12"/>
  <c r="T390" i="12" s="1"/>
  <c r="AK388" i="12"/>
  <c r="AL388" i="12"/>
  <c r="G202" i="12" l="1"/>
  <c r="Y202" i="12"/>
  <c r="Z202" i="12" s="1"/>
  <c r="U391" i="12"/>
  <c r="V391" i="12" s="1"/>
  <c r="AB390" i="12"/>
  <c r="AC390" i="12" s="1"/>
  <c r="C390" i="12" s="1"/>
  <c r="N390" i="12"/>
  <c r="AL389" i="12"/>
  <c r="AK389" i="12"/>
  <c r="S391" i="12"/>
  <c r="AD391" i="12"/>
  <c r="AE391" i="12" s="1"/>
  <c r="B391" i="12"/>
  <c r="R392" i="12"/>
  <c r="Q392" i="12"/>
  <c r="T391" i="12"/>
  <c r="P393" i="12"/>
  <c r="O392" i="12"/>
  <c r="W392" i="12" s="1"/>
  <c r="X396" i="12"/>
  <c r="AG202" i="12" l="1"/>
  <c r="E202" i="12"/>
  <c r="D202" i="12" s="1"/>
  <c r="F202" i="12" s="1"/>
  <c r="AF202" i="12"/>
  <c r="U392" i="12"/>
  <c r="V392" i="12" s="1"/>
  <c r="AD392" i="12"/>
  <c r="AE392" i="12" s="1"/>
  <c r="B392" i="12"/>
  <c r="S392" i="12"/>
  <c r="X397" i="12"/>
  <c r="P394" i="12"/>
  <c r="O393" i="12"/>
  <c r="W393" i="12" s="1"/>
  <c r="Q393" i="12"/>
  <c r="T392" i="12"/>
  <c r="R393" i="12"/>
  <c r="AB391" i="12"/>
  <c r="AC391" i="12" s="1"/>
  <c r="C391" i="12" s="1"/>
  <c r="N391" i="12"/>
  <c r="AK390" i="12"/>
  <c r="AL390" i="12"/>
  <c r="H202" i="12" l="1"/>
  <c r="U393" i="12"/>
  <c r="V393" i="12" s="1"/>
  <c r="X398" i="12"/>
  <c r="AB392" i="12"/>
  <c r="AC392" i="12" s="1"/>
  <c r="C392" i="12" s="1"/>
  <c r="N392" i="12"/>
  <c r="AL391" i="12"/>
  <c r="AK391" i="12"/>
  <c r="S393" i="12"/>
  <c r="T393" i="12" s="1"/>
  <c r="AD393" i="12"/>
  <c r="AE393" i="12" s="1"/>
  <c r="B393" i="12"/>
  <c r="R394" i="12"/>
  <c r="Q394" i="12"/>
  <c r="P395" i="12"/>
  <c r="O394" i="12"/>
  <c r="W394" i="12" s="1"/>
  <c r="G203" i="12" l="1"/>
  <c r="AF203" i="12" s="1"/>
  <c r="Y203" i="12"/>
  <c r="Z203" i="12" s="1"/>
  <c r="P396" i="12"/>
  <c r="O395" i="12"/>
  <c r="W395" i="12" s="1"/>
  <c r="Q395" i="12"/>
  <c r="T394" i="12"/>
  <c r="R395" i="12"/>
  <c r="U394" i="12"/>
  <c r="V394" i="12" s="1"/>
  <c r="AD394" i="12"/>
  <c r="AE394" i="12" s="1"/>
  <c r="B394" i="12"/>
  <c r="S394" i="12"/>
  <c r="AB393" i="12"/>
  <c r="AC393" i="12" s="1"/>
  <c r="C393" i="12" s="1"/>
  <c r="N393" i="12"/>
  <c r="AK392" i="12"/>
  <c r="AL392" i="12"/>
  <c r="X399" i="12"/>
  <c r="AG203" i="12" l="1"/>
  <c r="E203" i="12"/>
  <c r="D203" i="12" s="1"/>
  <c r="F203" i="12" s="1"/>
  <c r="U395" i="12"/>
  <c r="V395" i="12" s="1"/>
  <c r="X400" i="12"/>
  <c r="AL393" i="12"/>
  <c r="AK393" i="12"/>
  <c r="AB394" i="12"/>
  <c r="AC394" i="12" s="1"/>
  <c r="C394" i="12" s="1"/>
  <c r="N394" i="12"/>
  <c r="S395" i="12"/>
  <c r="AD395" i="12"/>
  <c r="AE395" i="12" s="1"/>
  <c r="B395" i="12"/>
  <c r="R396" i="12"/>
  <c r="Q396" i="12"/>
  <c r="T395" i="12"/>
  <c r="P397" i="12"/>
  <c r="O396" i="12"/>
  <c r="W396" i="12" s="1"/>
  <c r="H203" i="12" l="1"/>
  <c r="P398" i="12"/>
  <c r="O397" i="12"/>
  <c r="W397" i="12" s="1"/>
  <c r="Q397" i="12"/>
  <c r="R397" i="12"/>
  <c r="AB395" i="12"/>
  <c r="AC395" i="12" s="1"/>
  <c r="C395" i="12" s="1"/>
  <c r="N395" i="12"/>
  <c r="U396" i="12"/>
  <c r="V396" i="12" s="1"/>
  <c r="AD396" i="12"/>
  <c r="AE396" i="12" s="1"/>
  <c r="B396" i="12"/>
  <c r="S396" i="12"/>
  <c r="T396" i="12" s="1"/>
  <c r="AK394" i="12"/>
  <c r="AL394" i="12"/>
  <c r="X401" i="12"/>
  <c r="Y204" i="12" l="1"/>
  <c r="Z204" i="12" s="1"/>
  <c r="G204" i="12"/>
  <c r="E204" i="12" s="1"/>
  <c r="D204" i="12" s="1"/>
  <c r="U397" i="12"/>
  <c r="V397" i="12" s="1"/>
  <c r="X402" i="12"/>
  <c r="AB396" i="12"/>
  <c r="AC396" i="12" s="1"/>
  <c r="C396" i="12" s="1"/>
  <c r="N396" i="12"/>
  <c r="AL395" i="12"/>
  <c r="AK395" i="12"/>
  <c r="S397" i="12"/>
  <c r="AD397" i="12"/>
  <c r="AE397" i="12" s="1"/>
  <c r="B397" i="12"/>
  <c r="R398" i="12"/>
  <c r="Q398" i="12"/>
  <c r="T397" i="12"/>
  <c r="P399" i="12"/>
  <c r="O398" i="12"/>
  <c r="W398" i="12" s="1"/>
  <c r="F204" i="12" l="1"/>
  <c r="H204" i="12" s="1"/>
  <c r="AF204" i="12"/>
  <c r="AG204" i="12"/>
  <c r="AB397" i="12"/>
  <c r="AC397" i="12" s="1"/>
  <c r="C397" i="12" s="1"/>
  <c r="N397" i="12"/>
  <c r="U398" i="12"/>
  <c r="V398" i="12" s="1"/>
  <c r="AD398" i="12"/>
  <c r="AE398" i="12" s="1"/>
  <c r="B398" i="12"/>
  <c r="S398" i="12"/>
  <c r="AK396" i="12"/>
  <c r="AL396" i="12"/>
  <c r="X403" i="12"/>
  <c r="P400" i="12"/>
  <c r="O399" i="12"/>
  <c r="W399" i="12" s="1"/>
  <c r="Q399" i="12"/>
  <c r="T398" i="12"/>
  <c r="R399" i="12"/>
  <c r="Y205" i="12" l="1"/>
  <c r="Z205" i="12" s="1"/>
  <c r="G205" i="12"/>
  <c r="AF205" i="12" s="1"/>
  <c r="U399" i="12"/>
  <c r="V399" i="12" s="1"/>
  <c r="S399" i="12"/>
  <c r="AD399" i="12"/>
  <c r="AE399" i="12" s="1"/>
  <c r="B399" i="12"/>
  <c r="R400" i="12"/>
  <c r="Q400" i="12"/>
  <c r="T399" i="12"/>
  <c r="P401" i="12"/>
  <c r="O400" i="12"/>
  <c r="W400" i="12" s="1"/>
  <c r="X404" i="12"/>
  <c r="AB398" i="12"/>
  <c r="AC398" i="12" s="1"/>
  <c r="C398" i="12" s="1"/>
  <c r="N398" i="12"/>
  <c r="AL397" i="12"/>
  <c r="AK397" i="12"/>
  <c r="E205" i="12" l="1"/>
  <c r="D205" i="12" s="1"/>
  <c r="F205" i="12" s="1"/>
  <c r="H205" i="12" s="1"/>
  <c r="AG205" i="12"/>
  <c r="AK398" i="12"/>
  <c r="AL398" i="12"/>
  <c r="X405" i="12"/>
  <c r="P402" i="12"/>
  <c r="O401" i="12"/>
  <c r="W401" i="12" s="1"/>
  <c r="Q401" i="12"/>
  <c r="T400" i="12"/>
  <c r="R401" i="12"/>
  <c r="AB399" i="12"/>
  <c r="AC399" i="12" s="1"/>
  <c r="C399" i="12" s="1"/>
  <c r="N399" i="12"/>
  <c r="U400" i="12"/>
  <c r="V400" i="12" s="1"/>
  <c r="AD400" i="12"/>
  <c r="AE400" i="12" s="1"/>
  <c r="B400" i="12"/>
  <c r="S400" i="12"/>
  <c r="G206" i="12" l="1"/>
  <c r="AF206" i="12" s="1"/>
  <c r="Y206" i="12"/>
  <c r="Z206" i="12" s="1"/>
  <c r="AL399" i="12"/>
  <c r="AK399" i="12"/>
  <c r="S401" i="12"/>
  <c r="AD401" i="12"/>
  <c r="AE401" i="12" s="1"/>
  <c r="B401" i="12"/>
  <c r="R402" i="12"/>
  <c r="Q402" i="12"/>
  <c r="T401" i="12"/>
  <c r="P403" i="12"/>
  <c r="O402" i="12"/>
  <c r="W402" i="12" s="1"/>
  <c r="AB400" i="12"/>
  <c r="AC400" i="12" s="1"/>
  <c r="C400" i="12" s="1"/>
  <c r="N400" i="12"/>
  <c r="U401" i="12"/>
  <c r="V401" i="12" s="1"/>
  <c r="X406" i="12"/>
  <c r="AG206" i="12" l="1"/>
  <c r="E206" i="12"/>
  <c r="D206" i="12" s="1"/>
  <c r="F206" i="12" s="1"/>
  <c r="H206" i="12" s="1"/>
  <c r="P404" i="12"/>
  <c r="O403" i="12"/>
  <c r="W403" i="12" s="1"/>
  <c r="Q403" i="12"/>
  <c r="R403" i="12"/>
  <c r="AB401" i="12"/>
  <c r="AC401" i="12" s="1"/>
  <c r="C401" i="12" s="1"/>
  <c r="N401" i="12"/>
  <c r="X407" i="12"/>
  <c r="AK400" i="12"/>
  <c r="AL400" i="12"/>
  <c r="U402" i="12"/>
  <c r="V402" i="12" s="1"/>
  <c r="AD402" i="12"/>
  <c r="AE402" i="12" s="1"/>
  <c r="B402" i="12"/>
  <c r="S402" i="12"/>
  <c r="T402" i="12" s="1"/>
  <c r="G207" i="12" l="1"/>
  <c r="E207" i="12" s="1"/>
  <c r="D207" i="12" s="1"/>
  <c r="Y207" i="12"/>
  <c r="Z207" i="12" s="1"/>
  <c r="U403" i="12"/>
  <c r="V403" i="12" s="1"/>
  <c r="AB402" i="12"/>
  <c r="AC402" i="12" s="1"/>
  <c r="C402" i="12" s="1"/>
  <c r="N402" i="12"/>
  <c r="X408" i="12"/>
  <c r="AL401" i="12"/>
  <c r="AK401" i="12"/>
  <c r="S403" i="12"/>
  <c r="AD403" i="12"/>
  <c r="AE403" i="12" s="1"/>
  <c r="B403" i="12"/>
  <c r="R404" i="12"/>
  <c r="Q404" i="12"/>
  <c r="T403" i="12"/>
  <c r="P405" i="12"/>
  <c r="O404" i="12"/>
  <c r="W404" i="12" s="1"/>
  <c r="F207" i="12" l="1"/>
  <c r="H207" i="12" s="1"/>
  <c r="AF207" i="12"/>
  <c r="AG207" i="12"/>
  <c r="P406" i="12"/>
  <c r="O405" i="12"/>
  <c r="W405" i="12" s="1"/>
  <c r="Q405" i="12"/>
  <c r="T404" i="12"/>
  <c r="R405" i="12"/>
  <c r="AB403" i="12"/>
  <c r="AC403" i="12" s="1"/>
  <c r="C403" i="12" s="1"/>
  <c r="N403" i="12"/>
  <c r="U404" i="12"/>
  <c r="V404" i="12" s="1"/>
  <c r="AD404" i="12"/>
  <c r="AE404" i="12" s="1"/>
  <c r="B404" i="12"/>
  <c r="S404" i="12"/>
  <c r="X409" i="12"/>
  <c r="AK402" i="12"/>
  <c r="AL402" i="12"/>
  <c r="G208" i="12" l="1"/>
  <c r="AF208" i="12" s="1"/>
  <c r="Y208" i="12"/>
  <c r="Z208" i="12" s="1"/>
  <c r="U405" i="12"/>
  <c r="V405" i="12" s="1"/>
  <c r="X410" i="12"/>
  <c r="AB404" i="12"/>
  <c r="AC404" i="12" s="1"/>
  <c r="C404" i="12" s="1"/>
  <c r="N404" i="12"/>
  <c r="AL403" i="12"/>
  <c r="AK403" i="12"/>
  <c r="S405" i="12"/>
  <c r="T405" i="12" s="1"/>
  <c r="AD405" i="12"/>
  <c r="AE405" i="12" s="1"/>
  <c r="B405" i="12"/>
  <c r="R406" i="12"/>
  <c r="Q406" i="12"/>
  <c r="P407" i="12"/>
  <c r="O406" i="12"/>
  <c r="W406" i="12" s="1"/>
  <c r="AG208" i="12" l="1"/>
  <c r="E208" i="12"/>
  <c r="D208" i="12" s="1"/>
  <c r="F208" i="12" s="1"/>
  <c r="U406" i="12"/>
  <c r="V406" i="12" s="1"/>
  <c r="AD406" i="12"/>
  <c r="AE406" i="12" s="1"/>
  <c r="B406" i="12"/>
  <c r="S406" i="12"/>
  <c r="AK404" i="12"/>
  <c r="AL404" i="12"/>
  <c r="X411" i="12"/>
  <c r="P408" i="12"/>
  <c r="O407" i="12"/>
  <c r="W407" i="12" s="1"/>
  <c r="Q407" i="12"/>
  <c r="T406" i="12"/>
  <c r="R407" i="12"/>
  <c r="AB405" i="12"/>
  <c r="AC405" i="12" s="1"/>
  <c r="C405" i="12" s="1"/>
  <c r="N405" i="12"/>
  <c r="H208" i="12" l="1"/>
  <c r="AL405" i="12"/>
  <c r="AK405" i="12"/>
  <c r="S407" i="12"/>
  <c r="AD407" i="12"/>
  <c r="AE407" i="12" s="1"/>
  <c r="B407" i="12"/>
  <c r="R408" i="12"/>
  <c r="Q408" i="12"/>
  <c r="T407" i="12"/>
  <c r="P409" i="12"/>
  <c r="O408" i="12"/>
  <c r="W408" i="12" s="1"/>
  <c r="X412" i="12"/>
  <c r="AB406" i="12"/>
  <c r="AC406" i="12" s="1"/>
  <c r="C406" i="12" s="1"/>
  <c r="N406" i="12"/>
  <c r="U407" i="12"/>
  <c r="V407" i="12" s="1"/>
  <c r="Y209" i="12" l="1"/>
  <c r="Z209" i="12" s="1"/>
  <c r="G209" i="12"/>
  <c r="AG209" i="12" s="1"/>
  <c r="AK406" i="12"/>
  <c r="AL406" i="12"/>
  <c r="X413" i="12"/>
  <c r="P410" i="12"/>
  <c r="O409" i="12"/>
  <c r="W409" i="12" s="1"/>
  <c r="Q409" i="12"/>
  <c r="R409" i="12"/>
  <c r="AB407" i="12"/>
  <c r="AC407" i="12" s="1"/>
  <c r="C407" i="12" s="1"/>
  <c r="N407" i="12"/>
  <c r="U408" i="12"/>
  <c r="V408" i="12" s="1"/>
  <c r="AD408" i="12"/>
  <c r="AE408" i="12" s="1"/>
  <c r="B408" i="12"/>
  <c r="S408" i="12"/>
  <c r="T408" i="12" s="1"/>
  <c r="AF209" i="12" l="1"/>
  <c r="E209" i="12"/>
  <c r="D209" i="12" s="1"/>
  <c r="F209" i="12" s="1"/>
  <c r="AL407" i="12"/>
  <c r="AK407" i="12"/>
  <c r="S409" i="12"/>
  <c r="AD409" i="12"/>
  <c r="AE409" i="12" s="1"/>
  <c r="B409" i="12"/>
  <c r="R410" i="12"/>
  <c r="Q410" i="12"/>
  <c r="T409" i="12"/>
  <c r="P411" i="12"/>
  <c r="O410" i="12"/>
  <c r="W410" i="12" s="1"/>
  <c r="AB408" i="12"/>
  <c r="AC408" i="12" s="1"/>
  <c r="C408" i="12" s="1"/>
  <c r="N408" i="12"/>
  <c r="U409" i="12"/>
  <c r="V409" i="12" s="1"/>
  <c r="X414" i="12"/>
  <c r="H209" i="12" l="1"/>
  <c r="U410" i="12"/>
  <c r="V410" i="12" s="1"/>
  <c r="AD410" i="12"/>
  <c r="AE410" i="12" s="1"/>
  <c r="B410" i="12"/>
  <c r="S410" i="12"/>
  <c r="X415" i="12"/>
  <c r="AK408" i="12"/>
  <c r="AL408" i="12"/>
  <c r="P412" i="12"/>
  <c r="O411" i="12"/>
  <c r="W411" i="12" s="1"/>
  <c r="Q411" i="12"/>
  <c r="T410" i="12"/>
  <c r="R411" i="12"/>
  <c r="AB409" i="12"/>
  <c r="AC409" i="12" s="1"/>
  <c r="C409" i="12" s="1"/>
  <c r="N409" i="12"/>
  <c r="Y210" i="12" l="1"/>
  <c r="Z210" i="12" s="1"/>
  <c r="G210" i="12"/>
  <c r="AF210" i="12" s="1"/>
  <c r="U411" i="12"/>
  <c r="V411" i="12" s="1"/>
  <c r="AL409" i="12"/>
  <c r="AK409" i="12"/>
  <c r="S411" i="12"/>
  <c r="AD411" i="12"/>
  <c r="AE411" i="12" s="1"/>
  <c r="B411" i="12"/>
  <c r="R412" i="12"/>
  <c r="Q412" i="12"/>
  <c r="T411" i="12"/>
  <c r="P413" i="12"/>
  <c r="O412" i="12"/>
  <c r="W412" i="12" s="1"/>
  <c r="X416" i="12"/>
  <c r="AB410" i="12"/>
  <c r="AC410" i="12" s="1"/>
  <c r="C410" i="12" s="1"/>
  <c r="N410" i="12"/>
  <c r="E210" i="12" l="1"/>
  <c r="D210" i="12" s="1"/>
  <c r="F210" i="12" s="1"/>
  <c r="AG210" i="12"/>
  <c r="U412" i="12"/>
  <c r="V412" i="12" s="1"/>
  <c r="AD412" i="12"/>
  <c r="AE412" i="12" s="1"/>
  <c r="B412" i="12"/>
  <c r="S412" i="12"/>
  <c r="AK410" i="12"/>
  <c r="AL410" i="12"/>
  <c r="X417" i="12"/>
  <c r="P414" i="12"/>
  <c r="O413" i="12"/>
  <c r="W413" i="12" s="1"/>
  <c r="Q413" i="12"/>
  <c r="T412" i="12"/>
  <c r="R413" i="12"/>
  <c r="AB411" i="12"/>
  <c r="AC411" i="12" s="1"/>
  <c r="C411" i="12" s="1"/>
  <c r="N411" i="12"/>
  <c r="H210" i="12" l="1"/>
  <c r="U413" i="12"/>
  <c r="V413" i="12" s="1"/>
  <c r="X418" i="12"/>
  <c r="X419" i="12" s="1"/>
  <c r="AB412" i="12"/>
  <c r="AC412" i="12" s="1"/>
  <c r="C412" i="12" s="1"/>
  <c r="N412" i="12"/>
  <c r="AL411" i="12"/>
  <c r="AK411" i="12"/>
  <c r="S413" i="12"/>
  <c r="AD413" i="12"/>
  <c r="AE413" i="12" s="1"/>
  <c r="B413" i="12"/>
  <c r="R414" i="12"/>
  <c r="Q414" i="12"/>
  <c r="T413" i="12"/>
  <c r="P415" i="12"/>
  <c r="O414" i="12"/>
  <c r="W414" i="12" s="1"/>
  <c r="Y211" i="12" l="1"/>
  <c r="Z211" i="12" s="1"/>
  <c r="G211" i="12"/>
  <c r="E211" i="12" s="1"/>
  <c r="D211" i="12" s="1"/>
  <c r="X420" i="12"/>
  <c r="U414" i="12"/>
  <c r="V414" i="12" s="1"/>
  <c r="AD414" i="12"/>
  <c r="AE414" i="12" s="1"/>
  <c r="B414" i="12"/>
  <c r="S414" i="12"/>
  <c r="AK412" i="12"/>
  <c r="AL412" i="12"/>
  <c r="P416" i="12"/>
  <c r="O415" i="12"/>
  <c r="W415" i="12" s="1"/>
  <c r="Q415" i="12"/>
  <c r="T414" i="12"/>
  <c r="R415" i="12"/>
  <c r="AB413" i="12"/>
  <c r="AC413" i="12" s="1"/>
  <c r="C413" i="12" s="1"/>
  <c r="N413" i="12"/>
  <c r="F211" i="12" l="1"/>
  <c r="H211" i="12" s="1"/>
  <c r="AG211" i="12"/>
  <c r="AF211" i="12"/>
  <c r="AL413" i="12"/>
  <c r="AK413" i="12"/>
  <c r="S415" i="12"/>
  <c r="AD415" i="12"/>
  <c r="AE415" i="12" s="1"/>
  <c r="B415" i="12"/>
  <c r="R416" i="12"/>
  <c r="Q416" i="12"/>
  <c r="T415" i="12"/>
  <c r="P417" i="12"/>
  <c r="O416" i="12"/>
  <c r="W416" i="12" s="1"/>
  <c r="AB414" i="12"/>
  <c r="AC414" i="12" s="1"/>
  <c r="C414" i="12" s="1"/>
  <c r="N414" i="12"/>
  <c r="U415" i="12"/>
  <c r="V415" i="12" s="1"/>
  <c r="Y212" i="12" l="1"/>
  <c r="Z212" i="12" s="1"/>
  <c r="G212" i="12"/>
  <c r="AF212" i="12" s="1"/>
  <c r="AK414" i="12"/>
  <c r="AL414" i="12"/>
  <c r="P418" i="12"/>
  <c r="P419" i="12" s="1"/>
  <c r="O417" i="12"/>
  <c r="W417" i="12" s="1"/>
  <c r="Q417" i="12"/>
  <c r="T416" i="12"/>
  <c r="R417" i="12"/>
  <c r="AB415" i="12"/>
  <c r="AC415" i="12" s="1"/>
  <c r="C415" i="12" s="1"/>
  <c r="N415" i="12"/>
  <c r="U416" i="12"/>
  <c r="V416" i="12" s="1"/>
  <c r="AD416" i="12"/>
  <c r="AE416" i="12" s="1"/>
  <c r="B416" i="12"/>
  <c r="S416" i="12"/>
  <c r="E212" i="12" l="1"/>
  <c r="D212" i="12" s="1"/>
  <c r="F212" i="12" s="1"/>
  <c r="AG212" i="12"/>
  <c r="O419" i="12"/>
  <c r="W419" i="12" s="1"/>
  <c r="P420" i="12"/>
  <c r="AL415" i="12"/>
  <c r="AK415" i="12"/>
  <c r="S417" i="12"/>
  <c r="T417" i="12" s="1"/>
  <c r="AD417" i="12"/>
  <c r="AE417" i="12" s="1"/>
  <c r="B417" i="12"/>
  <c r="R418" i="12"/>
  <c r="Q418" i="12"/>
  <c r="O418" i="12"/>
  <c r="W418" i="12" s="1"/>
  <c r="AB416" i="12"/>
  <c r="AC416" i="12" s="1"/>
  <c r="C416" i="12" s="1"/>
  <c r="N416" i="12"/>
  <c r="U417" i="12"/>
  <c r="V417" i="12" s="1"/>
  <c r="H212" i="12" l="1"/>
  <c r="G213" i="12" s="1"/>
  <c r="AG213" i="12" s="1"/>
  <c r="Q419" i="12"/>
  <c r="R419" i="12"/>
  <c r="O420" i="12"/>
  <c r="W420" i="12" s="1"/>
  <c r="T418" i="12"/>
  <c r="AB417" i="12"/>
  <c r="AC417" i="12" s="1"/>
  <c r="C417" i="12" s="1"/>
  <c r="N417" i="12"/>
  <c r="AK416" i="12"/>
  <c r="AL416" i="12"/>
  <c r="U418" i="12"/>
  <c r="V418" i="12" s="1"/>
  <c r="AD418" i="12"/>
  <c r="AE418" i="12" s="1"/>
  <c r="B418" i="12"/>
  <c r="S418" i="12"/>
  <c r="Y213" i="12" l="1"/>
  <c r="Z213" i="12" s="1"/>
  <c r="E213" i="12"/>
  <c r="D213" i="12" s="1"/>
  <c r="F213" i="12" s="1"/>
  <c r="H213" i="12" s="1"/>
  <c r="AF213" i="12"/>
  <c r="S419" i="12"/>
  <c r="AD419" i="12"/>
  <c r="AE419" i="12" s="1"/>
  <c r="B419" i="12"/>
  <c r="U419" i="12"/>
  <c r="V419" i="12" s="1"/>
  <c r="R420" i="12"/>
  <c r="Q420" i="12"/>
  <c r="T419" i="12"/>
  <c r="AB418" i="12"/>
  <c r="AC418" i="12" s="1"/>
  <c r="C418" i="12" s="1"/>
  <c r="N418" i="12"/>
  <c r="AL417" i="12"/>
  <c r="AK417" i="12"/>
  <c r="Y214" i="12" l="1"/>
  <c r="Z214" i="12" s="1"/>
  <c r="G214" i="12"/>
  <c r="E214" i="12" s="1"/>
  <c r="D214" i="12" s="1"/>
  <c r="N419" i="12"/>
  <c r="AB419" i="12"/>
  <c r="AC419" i="12" s="1"/>
  <c r="C419" i="12" s="1"/>
  <c r="U420" i="12"/>
  <c r="V420" i="12" s="1"/>
  <c r="B420" i="12"/>
  <c r="AD420" i="12"/>
  <c r="AE420" i="12" s="1"/>
  <c r="S420" i="12"/>
  <c r="T420" i="12" s="1"/>
  <c r="AK418" i="12"/>
  <c r="AL418" i="12"/>
  <c r="F214" i="12" l="1"/>
  <c r="H214" i="12" s="1"/>
  <c r="AF214" i="12"/>
  <c r="AG214" i="12"/>
  <c r="N420" i="12"/>
  <c r="AB420" i="12"/>
  <c r="AC420" i="12" s="1"/>
  <c r="C420" i="12" s="1"/>
  <c r="AL419" i="12"/>
  <c r="AK419" i="12"/>
  <c r="G215" i="12" l="1"/>
  <c r="E215" i="12" s="1"/>
  <c r="D215" i="12" s="1"/>
  <c r="Y215" i="12"/>
  <c r="Z215" i="12" s="1"/>
  <c r="AK420" i="12"/>
  <c r="AL420" i="12"/>
  <c r="F215" i="12" l="1"/>
  <c r="H215" i="12" s="1"/>
  <c r="AG215" i="12"/>
  <c r="AF215" i="12"/>
  <c r="Y216" i="12" l="1"/>
  <c r="Z216" i="12" s="1"/>
  <c r="G216" i="12"/>
  <c r="AG216" i="12" s="1"/>
  <c r="E216" i="12" l="1"/>
  <c r="D216" i="12" s="1"/>
  <c r="F216" i="12" s="1"/>
  <c r="H216" i="12" s="1"/>
  <c r="AF216" i="12"/>
  <c r="G217" i="12" l="1"/>
  <c r="AF217" i="12" s="1"/>
  <c r="Y217" i="12"/>
  <c r="Z217" i="12" s="1"/>
  <c r="E217" i="12" l="1"/>
  <c r="D217" i="12" s="1"/>
  <c r="F217" i="12" s="1"/>
  <c r="H217" i="12" s="1"/>
  <c r="AG217" i="12"/>
  <c r="G218" i="12" l="1"/>
  <c r="AG218" i="12" s="1"/>
  <c r="Y218" i="12"/>
  <c r="Z218" i="12" s="1"/>
  <c r="AF218" i="12" l="1"/>
  <c r="E218" i="12"/>
  <c r="D218" i="12" s="1"/>
  <c r="F218" i="12" s="1"/>
  <c r="H218" i="12" l="1"/>
  <c r="G219" i="12" l="1"/>
  <c r="AF219" i="12" s="1"/>
  <c r="Y219" i="12"/>
  <c r="Z219" i="12" s="1"/>
  <c r="AG219" i="12" l="1"/>
  <c r="E219" i="12"/>
  <c r="D219" i="12" s="1"/>
  <c r="F219" i="12" s="1"/>
  <c r="H219" i="12" l="1"/>
  <c r="Y220" i="12" l="1"/>
  <c r="Z220" i="12" s="1"/>
  <c r="G220" i="12"/>
  <c r="AG220" i="12" s="1"/>
  <c r="E220" i="12" l="1"/>
  <c r="D220" i="12" s="1"/>
  <c r="F220" i="12" s="1"/>
  <c r="H220" i="12" s="1"/>
  <c r="AF220" i="12"/>
  <c r="G221" i="12" l="1"/>
  <c r="AG221" i="12" s="1"/>
  <c r="Y221" i="12"/>
  <c r="Z221" i="12" s="1"/>
  <c r="AF221" i="12" l="1"/>
  <c r="E221" i="12"/>
  <c r="D221" i="12" s="1"/>
  <c r="F221" i="12" s="1"/>
  <c r="H221" i="12" s="1"/>
  <c r="G222" i="12" l="1"/>
  <c r="E222" i="12" s="1"/>
  <c r="D222" i="12" s="1"/>
  <c r="Y222" i="12"/>
  <c r="Z222" i="12" s="1"/>
  <c r="F222" i="12" l="1"/>
  <c r="H222" i="12" s="1"/>
  <c r="AF222" i="12"/>
  <c r="AG222" i="12"/>
  <c r="G223" i="12" l="1"/>
  <c r="AF223" i="12" s="1"/>
  <c r="Y223" i="12"/>
  <c r="Z223" i="12" s="1"/>
  <c r="AG223" i="12" l="1"/>
  <c r="E223" i="12"/>
  <c r="D223" i="12" s="1"/>
  <c r="F223" i="12" s="1"/>
  <c r="H223" i="12" l="1"/>
  <c r="G224" i="12" s="1"/>
  <c r="AG224" i="12" s="1"/>
  <c r="Y224" i="12" l="1"/>
  <c r="Z224" i="12" s="1"/>
  <c r="AF224" i="12"/>
  <c r="E224" i="12"/>
  <c r="D224" i="12" s="1"/>
  <c r="F224" i="12" s="1"/>
  <c r="H224" i="12" s="1"/>
  <c r="G225" i="12" l="1"/>
  <c r="AF225" i="12" s="1"/>
  <c r="Y225" i="12"/>
  <c r="Z225" i="12" s="1"/>
  <c r="E225" i="12" l="1"/>
  <c r="D225" i="12" s="1"/>
  <c r="F225" i="12" s="1"/>
  <c r="H225" i="12" s="1"/>
  <c r="AG225" i="12"/>
  <c r="Y226" i="12" l="1"/>
  <c r="Z226" i="12" s="1"/>
  <c r="G226" i="12"/>
  <c r="AG226" i="12" s="1"/>
  <c r="E226" i="12" l="1"/>
  <c r="D226" i="12" s="1"/>
  <c r="F226" i="12" s="1"/>
  <c r="H226" i="12" s="1"/>
  <c r="AF226" i="12"/>
  <c r="Y227" i="12" l="1"/>
  <c r="Z227" i="12" s="1"/>
  <c r="G227" i="12"/>
  <c r="E227" i="12" s="1"/>
  <c r="D227" i="12" s="1"/>
  <c r="AF227" i="12" l="1"/>
  <c r="AG227" i="12"/>
  <c r="F227" i="12"/>
  <c r="H227" i="12" s="1"/>
  <c r="Y228" i="12" l="1"/>
  <c r="Z228" i="12" s="1"/>
  <c r="G228" i="12"/>
  <c r="AG228" i="12" s="1"/>
  <c r="E228" i="12" l="1"/>
  <c r="D228" i="12" s="1"/>
  <c r="F228" i="12" s="1"/>
  <c r="H228" i="12" s="1"/>
  <c r="AF228" i="12"/>
  <c r="Y229" i="12" l="1"/>
  <c r="Z229" i="12" s="1"/>
  <c r="G229" i="12"/>
  <c r="AF229" i="12" s="1"/>
  <c r="E229" i="12" l="1"/>
  <c r="D229" i="12" s="1"/>
  <c r="F229" i="12" s="1"/>
  <c r="H229" i="12" s="1"/>
  <c r="AG229" i="12"/>
  <c r="Y230" i="12" l="1"/>
  <c r="Z230" i="12" s="1"/>
  <c r="Z231" i="12" s="1"/>
  <c r="G230" i="12"/>
  <c r="AG230" i="12" s="1"/>
  <c r="AF230" i="12" l="1"/>
  <c r="E230" i="12"/>
  <c r="D230" i="12" s="1"/>
  <c r="F230" i="12" s="1"/>
  <c r="H230" i="12" l="1"/>
  <c r="G231" i="12" s="1"/>
  <c r="AF231" i="12" s="1"/>
  <c r="Y231" i="12" l="1"/>
  <c r="AG231" i="12"/>
  <c r="E231" i="12"/>
  <c r="D231" i="12" s="1"/>
  <c r="F231" i="12" s="1"/>
  <c r="H231" i="12" l="1"/>
  <c r="Y232" i="12" l="1"/>
  <c r="Z232" i="12" s="1"/>
  <c r="G232" i="12"/>
  <c r="E232" i="12" s="1"/>
  <c r="D232" i="12" s="1"/>
  <c r="F232" i="12" l="1"/>
  <c r="H232" i="12" s="1"/>
  <c r="AF232" i="12"/>
  <c r="AG232" i="12"/>
  <c r="Y233" i="12" l="1"/>
  <c r="Z233" i="12" s="1"/>
  <c r="G233" i="12"/>
  <c r="AG233" i="12" s="1"/>
  <c r="E233" i="12" l="1"/>
  <c r="D233" i="12" s="1"/>
  <c r="F233" i="12" s="1"/>
  <c r="H233" i="12" s="1"/>
  <c r="AF233" i="12"/>
  <c r="Y234" i="12" l="1"/>
  <c r="Z234" i="12" s="1"/>
  <c r="G234" i="12"/>
  <c r="E234" i="12" s="1"/>
  <c r="D234" i="12" s="1"/>
  <c r="AF234" i="12" l="1"/>
  <c r="F234" i="12"/>
  <c r="H234" i="12" s="1"/>
  <c r="AG234" i="12"/>
  <c r="Y235" i="12" l="1"/>
  <c r="Z235" i="12" s="1"/>
  <c r="G235" i="12"/>
  <c r="AG235" i="12" s="1"/>
  <c r="E235" i="12" l="1"/>
  <c r="D235" i="12" s="1"/>
  <c r="F235" i="12" s="1"/>
  <c r="H235" i="12" s="1"/>
  <c r="AF235" i="12"/>
  <c r="Y236" i="12" l="1"/>
  <c r="Z236" i="12" s="1"/>
  <c r="G236" i="12"/>
  <c r="AG236" i="12" s="1"/>
  <c r="E236" i="12" l="1"/>
  <c r="D236" i="12" s="1"/>
  <c r="F236" i="12" s="1"/>
  <c r="AF236" i="12"/>
  <c r="H236" i="12" l="1"/>
  <c r="G237" i="12" l="1"/>
  <c r="AF237" i="12" s="1"/>
  <c r="Y237" i="12"/>
  <c r="Z237" i="12" s="1"/>
  <c r="AG237" i="12" l="1"/>
  <c r="E237" i="12"/>
  <c r="D237" i="12" s="1"/>
  <c r="F237" i="12" s="1"/>
  <c r="H237" i="12" l="1"/>
  <c r="Y238" i="12" l="1"/>
  <c r="Z238" i="12" s="1"/>
  <c r="G238" i="12"/>
  <c r="AG238" i="12" s="1"/>
  <c r="E238" i="12" l="1"/>
  <c r="D238" i="12" s="1"/>
  <c r="F238" i="12" s="1"/>
  <c r="H238" i="12" s="1"/>
  <c r="AF238" i="12"/>
  <c r="Y239" i="12" l="1"/>
  <c r="Z239" i="12" s="1"/>
  <c r="Z240" i="12" s="1"/>
  <c r="Z241" i="12" s="1"/>
  <c r="G239" i="12"/>
  <c r="AG239" i="12" l="1"/>
  <c r="AF239" i="12"/>
  <c r="E239" i="12"/>
  <c r="D239" i="12" s="1"/>
  <c r="F239" i="12" s="1"/>
  <c r="H239" i="12" l="1"/>
  <c r="Y240" i="12" l="1"/>
  <c r="G240" i="12"/>
  <c r="E240" i="12" s="1"/>
  <c r="D240" i="12" s="1"/>
  <c r="AG240" i="12" l="1"/>
  <c r="F240" i="12"/>
  <c r="H240" i="12" s="1"/>
  <c r="AF240" i="12"/>
  <c r="G241" i="12" l="1"/>
  <c r="AF241" i="12" s="1"/>
  <c r="Y241" i="12"/>
  <c r="AG241" i="12" l="1"/>
  <c r="E241" i="12"/>
  <c r="D241" i="12" s="1"/>
  <c r="F241" i="12" s="1"/>
  <c r="H241" i="12" l="1"/>
  <c r="G242" i="12" l="1"/>
  <c r="AG242" i="12" s="1"/>
  <c r="Y242" i="12"/>
  <c r="Z242" i="12" s="1"/>
  <c r="Z243" i="12" s="1"/>
  <c r="AF242" i="12" l="1"/>
  <c r="E242" i="12"/>
  <c r="D242" i="12" s="1"/>
  <c r="F242" i="12" s="1"/>
  <c r="H242" i="12" s="1"/>
  <c r="G243" i="12" l="1"/>
  <c r="E243" i="12" s="1"/>
  <c r="D243" i="12" s="1"/>
  <c r="Y243" i="12"/>
  <c r="F243" i="12" l="1"/>
  <c r="H243" i="12" s="1"/>
  <c r="AF243" i="12"/>
  <c r="AG243" i="12"/>
  <c r="G244" i="12" l="1"/>
  <c r="AF244" i="12" s="1"/>
  <c r="Y244" i="12"/>
  <c r="Z244" i="12" s="1"/>
  <c r="AG244" i="12" l="1"/>
  <c r="E244" i="12"/>
  <c r="D244" i="12" s="1"/>
  <c r="F244" i="12" s="1"/>
  <c r="H244" i="12" s="1"/>
  <c r="Y245" i="12" l="1"/>
  <c r="Z245" i="12" s="1"/>
  <c r="G245" i="12"/>
  <c r="AG245" i="12" s="1"/>
  <c r="E245" i="12" l="1"/>
  <c r="D245" i="12" s="1"/>
  <c r="F245" i="12" s="1"/>
  <c r="AF245" i="12"/>
  <c r="H245" i="12" l="1"/>
  <c r="G246" i="12" l="1"/>
  <c r="AG246" i="12" s="1"/>
  <c r="Y246" i="12"/>
  <c r="Z246" i="12" s="1"/>
  <c r="E246" i="12" l="1"/>
  <c r="D246" i="12" s="1"/>
  <c r="F246" i="12" s="1"/>
  <c r="H246" i="12" s="1"/>
  <c r="AF246" i="12"/>
  <c r="Y247" i="12" l="1"/>
  <c r="Z247" i="12" s="1"/>
  <c r="Z248" i="12" s="1"/>
  <c r="G247" i="12"/>
  <c r="AF247" i="12" s="1"/>
  <c r="E247" i="12" l="1"/>
  <c r="D247" i="12" s="1"/>
  <c r="F247" i="12" s="1"/>
  <c r="H247" i="12" s="1"/>
  <c r="AG247" i="12"/>
  <c r="Y248" i="12" l="1"/>
  <c r="G248" i="12"/>
  <c r="E248" i="12" l="1"/>
  <c r="D248" i="12" s="1"/>
  <c r="F248" i="12" s="1"/>
  <c r="H248" i="12" s="1"/>
  <c r="AG248" i="12"/>
  <c r="AF248" i="12"/>
  <c r="Y249" i="12" l="1"/>
  <c r="Z249" i="12" s="1"/>
  <c r="G249" i="12"/>
  <c r="AF249" i="12" s="1"/>
  <c r="AG249" i="12" l="1"/>
  <c r="E249" i="12"/>
  <c r="D249" i="12" s="1"/>
  <c r="F249" i="12" s="1"/>
  <c r="H249" i="12" s="1"/>
  <c r="G250" i="12" l="1"/>
  <c r="E250" i="12" s="1"/>
  <c r="D250" i="12" s="1"/>
  <c r="Y250" i="12"/>
  <c r="Z250" i="12" s="1"/>
  <c r="AF250" i="12" l="1"/>
  <c r="AG250" i="12"/>
  <c r="F250" i="12"/>
  <c r="H250" i="12" s="1"/>
  <c r="Y251" i="12" l="1"/>
  <c r="Z251" i="12" s="1"/>
  <c r="G251" i="12"/>
  <c r="AF251" i="12" s="1"/>
  <c r="AG251" i="12" l="1"/>
  <c r="E251" i="12"/>
  <c r="D251" i="12" s="1"/>
  <c r="F251" i="12" s="1"/>
  <c r="H251" i="12" s="1"/>
  <c r="G252" i="12" l="1"/>
  <c r="E252" i="12" s="1"/>
  <c r="D252" i="12" s="1"/>
  <c r="Y252" i="12"/>
  <c r="Z252" i="12" s="1"/>
  <c r="AF252" i="12" l="1"/>
  <c r="AG252" i="12"/>
  <c r="F252" i="12"/>
  <c r="H252" i="12" s="1"/>
  <c r="G253" i="12" l="1"/>
  <c r="AF253" i="12" s="1"/>
  <c r="Y253" i="12"/>
  <c r="Z253" i="12" s="1"/>
  <c r="AG253" i="12" l="1"/>
  <c r="E253" i="12"/>
  <c r="D253" i="12" s="1"/>
  <c r="F253" i="12" s="1"/>
  <c r="H253" i="12" s="1"/>
  <c r="Y254" i="12" l="1"/>
  <c r="Z254" i="12" s="1"/>
  <c r="G254" i="12"/>
  <c r="AF254" i="12" s="1"/>
  <c r="AG254" i="12" l="1"/>
  <c r="E254" i="12"/>
  <c r="D254" i="12" s="1"/>
  <c r="F254" i="12" s="1"/>
  <c r="H254" i="12" s="1"/>
  <c r="G255" i="12" l="1"/>
  <c r="Y255" i="12"/>
  <c r="Z255" i="12" s="1"/>
  <c r="AF255" i="12" l="1"/>
  <c r="AG255" i="12"/>
  <c r="E255" i="12"/>
  <c r="D255" i="12" s="1"/>
  <c r="F255" i="12" s="1"/>
  <c r="H255" i="12" l="1"/>
  <c r="Y256" i="12" l="1"/>
  <c r="Z256" i="12" s="1"/>
  <c r="G256" i="12"/>
  <c r="E256" i="12" s="1"/>
  <c r="D256" i="12" s="1"/>
  <c r="AF256" i="12" l="1"/>
  <c r="F256" i="12"/>
  <c r="H256" i="12" s="1"/>
  <c r="AG256" i="12"/>
  <c r="Y257" i="12" l="1"/>
  <c r="Z257" i="12" s="1"/>
  <c r="G257" i="12"/>
  <c r="AF257" i="12" s="1"/>
  <c r="AG257" i="12" l="1"/>
  <c r="E257" i="12"/>
  <c r="D257" i="12" s="1"/>
  <c r="F257" i="12" s="1"/>
  <c r="H257" i="12" l="1"/>
  <c r="Y258" i="12" s="1"/>
  <c r="Z258" i="12" s="1"/>
  <c r="G258" i="12" l="1"/>
  <c r="AG258" i="12" s="1"/>
  <c r="E258" i="12" l="1"/>
  <c r="D258" i="12" s="1"/>
  <c r="F258" i="12" s="1"/>
  <c r="H258" i="12" s="1"/>
  <c r="G259" i="12" s="1"/>
  <c r="AG259" i="12" s="1"/>
  <c r="AF258" i="12"/>
  <c r="Y259" i="12" l="1"/>
  <c r="Z259" i="12" s="1"/>
  <c r="E259" i="12"/>
  <c r="D259" i="12" s="1"/>
  <c r="F259" i="12" s="1"/>
  <c r="H259" i="12" s="1"/>
  <c r="AF259" i="12"/>
  <c r="G260" i="12" l="1"/>
  <c r="Y260" i="12"/>
  <c r="Z260" i="12" s="1"/>
  <c r="E260" i="12" l="1"/>
  <c r="D260" i="12" s="1"/>
  <c r="F260" i="12" s="1"/>
  <c r="AF260" i="12"/>
  <c r="AG260" i="12"/>
  <c r="H260" i="12" l="1"/>
  <c r="G261" i="12" l="1"/>
  <c r="AG261" i="12" s="1"/>
  <c r="Y261" i="12"/>
  <c r="Z261" i="12" s="1"/>
  <c r="AF261" i="12" l="1"/>
  <c r="E261" i="12"/>
  <c r="D261" i="12" s="1"/>
  <c r="F261" i="12" s="1"/>
  <c r="H261" i="12" l="1"/>
  <c r="Y262" i="12" l="1"/>
  <c r="Z262" i="12" s="1"/>
  <c r="G262" i="12"/>
  <c r="AG262" i="12" l="1"/>
  <c r="E262" i="12"/>
  <c r="D262" i="12" s="1"/>
  <c r="F262" i="12" s="1"/>
  <c r="H262" i="12" s="1"/>
  <c r="AF262" i="12"/>
  <c r="G263" i="12" l="1"/>
  <c r="E263" i="12" s="1"/>
  <c r="D263" i="12" s="1"/>
  <c r="Y263" i="12"/>
  <c r="Z263" i="12" s="1"/>
  <c r="AG263" i="12" l="1"/>
  <c r="F263" i="12"/>
  <c r="H263" i="12" s="1"/>
  <c r="AF263" i="12"/>
  <c r="G264" i="12" l="1"/>
  <c r="AF264" i="12" s="1"/>
  <c r="Y264" i="12"/>
  <c r="Z264" i="12" s="1"/>
  <c r="AG264" i="12" l="1"/>
  <c r="E264" i="12"/>
  <c r="D264" i="12" s="1"/>
  <c r="F264" i="12" s="1"/>
  <c r="H264" i="12" l="1"/>
  <c r="G265" i="12" l="1"/>
  <c r="E265" i="12" s="1"/>
  <c r="D265" i="12" s="1"/>
  <c r="Y265" i="12"/>
  <c r="Z265" i="12" s="1"/>
  <c r="AF265" i="12" l="1"/>
  <c r="F265" i="12"/>
  <c r="H265" i="12" s="1"/>
  <c r="Y266" i="12" s="1"/>
  <c r="Z266" i="12" s="1"/>
  <c r="AG265" i="12"/>
  <c r="G266" i="12" l="1"/>
  <c r="AF266" i="12" s="1"/>
  <c r="E266" i="12" l="1"/>
  <c r="D266" i="12" s="1"/>
  <c r="F266" i="12" s="1"/>
  <c r="H266" i="12" s="1"/>
  <c r="G267" i="12" s="1"/>
  <c r="AG267" i="12" s="1"/>
  <c r="AG266" i="12"/>
  <c r="Y267" i="12" l="1"/>
  <c r="Z267" i="12" s="1"/>
  <c r="AF267" i="12"/>
  <c r="E267" i="12"/>
  <c r="D267" i="12" s="1"/>
  <c r="F267" i="12" s="1"/>
  <c r="H267" i="12" l="1"/>
  <c r="Y268" i="12" s="1"/>
  <c r="Z268" i="12" s="1"/>
  <c r="G268" i="12" l="1"/>
  <c r="AF268" i="12" s="1"/>
  <c r="AG268" i="12" l="1"/>
  <c r="E268" i="12"/>
  <c r="D268" i="12" s="1"/>
  <c r="F268" i="12" s="1"/>
  <c r="H268" i="12" s="1"/>
  <c r="Y269" i="12" l="1"/>
  <c r="Z269" i="12" s="1"/>
  <c r="G269" i="12"/>
  <c r="AG269" i="12" l="1"/>
  <c r="AF269" i="12"/>
  <c r="E269" i="12"/>
  <c r="D269" i="12" s="1"/>
  <c r="F269" i="12" s="1"/>
  <c r="H269" i="12" s="1"/>
  <c r="Y270" i="12" l="1"/>
  <c r="Z270" i="12" s="1"/>
  <c r="G270" i="12"/>
  <c r="AG270" i="12" s="1"/>
  <c r="E270" i="12" l="1"/>
  <c r="D270" i="12" s="1"/>
  <c r="F270" i="12" s="1"/>
  <c r="H270" i="12" s="1"/>
  <c r="AF270" i="12"/>
  <c r="Y271" i="12" l="1"/>
  <c r="Z271" i="12" s="1"/>
  <c r="G271" i="12"/>
  <c r="AG271" i="12" s="1"/>
  <c r="E271" i="12" l="1"/>
  <c r="D271" i="12" s="1"/>
  <c r="F271" i="12" s="1"/>
  <c r="H271" i="12" s="1"/>
  <c r="AF271" i="12"/>
  <c r="Y272" i="12" l="1"/>
  <c r="Z272" i="12" s="1"/>
  <c r="G272" i="12"/>
  <c r="E272" i="12" l="1"/>
  <c r="D272" i="12" s="1"/>
  <c r="F272" i="12" s="1"/>
  <c r="AG272" i="12"/>
  <c r="AF272" i="12"/>
  <c r="H272" i="12" l="1"/>
  <c r="Y273" i="12" l="1"/>
  <c r="Z273" i="12" s="1"/>
  <c r="G273" i="12"/>
  <c r="AG273" i="12" s="1"/>
  <c r="AF273" i="12" l="1"/>
  <c r="E273" i="12"/>
  <c r="D273" i="12" s="1"/>
  <c r="F273" i="12" s="1"/>
  <c r="H273" i="12" l="1"/>
  <c r="G274" i="12" l="1"/>
  <c r="AF274" i="12" s="1"/>
  <c r="Y274" i="12"/>
  <c r="Z274" i="12" s="1"/>
  <c r="E274" i="12" l="1"/>
  <c r="D274" i="12" s="1"/>
  <c r="F274" i="12" s="1"/>
  <c r="H274" i="12" s="1"/>
  <c r="AG274" i="12"/>
  <c r="G275" i="12" l="1"/>
  <c r="AG275" i="12" s="1"/>
  <c r="Y275" i="12"/>
  <c r="Z275" i="12" s="1"/>
  <c r="E275" i="12" l="1"/>
  <c r="D275" i="12" s="1"/>
  <c r="F275" i="12" s="1"/>
  <c r="H275" i="12" s="1"/>
  <c r="AF275" i="12"/>
  <c r="G276" i="12" l="1"/>
  <c r="AG276" i="12" s="1"/>
  <c r="Y276" i="12"/>
  <c r="Z276" i="12" s="1"/>
  <c r="AF276" i="12" l="1"/>
  <c r="E276" i="12"/>
  <c r="D276" i="12" s="1"/>
  <c r="F276" i="12" s="1"/>
  <c r="H276" i="12" s="1"/>
  <c r="Y277" i="12" l="1"/>
  <c r="Z277" i="12" s="1"/>
  <c r="G277" i="12"/>
  <c r="E277" i="12" s="1"/>
  <c r="D277" i="12" s="1"/>
  <c r="AF277" i="12" l="1"/>
  <c r="F277" i="12"/>
  <c r="H277" i="12" s="1"/>
  <c r="AG277" i="12"/>
  <c r="G278" i="12" l="1"/>
  <c r="Y278" i="12"/>
  <c r="Z278" i="12" s="1"/>
  <c r="AF278" i="12" l="1"/>
  <c r="E278" i="12"/>
  <c r="D278" i="12" s="1"/>
  <c r="F278" i="12" s="1"/>
  <c r="AG278" i="12"/>
  <c r="H278" i="12" l="1"/>
  <c r="Y279" i="12" l="1"/>
  <c r="Z279" i="12" s="1"/>
  <c r="G279" i="12"/>
  <c r="AF279" i="12" s="1"/>
  <c r="E279" i="12" l="1"/>
  <c r="D279" i="12" s="1"/>
  <c r="F279" i="12" s="1"/>
  <c r="AG279" i="12"/>
  <c r="H279" i="12" l="1"/>
  <c r="Y280" i="12" l="1"/>
  <c r="Z280" i="12" s="1"/>
  <c r="G280" i="12"/>
  <c r="AF280" i="12" s="1"/>
  <c r="E280" i="12" l="1"/>
  <c r="D280" i="12" s="1"/>
  <c r="F280" i="12" s="1"/>
  <c r="H280" i="12" s="1"/>
  <c r="AG280" i="12"/>
  <c r="Y281" i="12" l="1"/>
  <c r="Z281" i="12" s="1"/>
  <c r="G281" i="12"/>
  <c r="E281" i="12" s="1"/>
  <c r="D281" i="12" s="1"/>
  <c r="AG281" i="12" l="1"/>
  <c r="AF281" i="12"/>
  <c r="F281" i="12"/>
  <c r="H281" i="12" s="1"/>
  <c r="G282" i="12" l="1"/>
  <c r="AG282" i="12" s="1"/>
  <c r="Y282" i="12"/>
  <c r="Z282" i="12" s="1"/>
  <c r="E282" i="12" l="1"/>
  <c r="D282" i="12" s="1"/>
  <c r="F282" i="12" s="1"/>
  <c r="H282" i="12" s="1"/>
  <c r="AF282" i="12"/>
  <c r="G283" i="12" l="1"/>
  <c r="AF283" i="12" s="1"/>
  <c r="Y283" i="12"/>
  <c r="Z283" i="12" s="1"/>
  <c r="AG283" i="12" l="1"/>
  <c r="E283" i="12"/>
  <c r="D283" i="12" s="1"/>
  <c r="F283" i="12" s="1"/>
  <c r="H283" i="12" l="1"/>
  <c r="G284" i="12" l="1"/>
  <c r="Y284" i="12"/>
  <c r="Z284" i="12" s="1"/>
  <c r="AG284" i="12" l="1"/>
  <c r="AF284" i="12"/>
  <c r="E284" i="12"/>
  <c r="D284" i="12" s="1"/>
  <c r="F284" i="12" s="1"/>
  <c r="H284" i="12" l="1"/>
  <c r="Y285" i="12" l="1"/>
  <c r="Z285" i="12" s="1"/>
  <c r="G285" i="12"/>
  <c r="AF285" i="12" s="1"/>
  <c r="AG285" i="12" l="1"/>
  <c r="E285" i="12"/>
  <c r="D285" i="12" s="1"/>
  <c r="F285" i="12" s="1"/>
  <c r="H285" i="12" s="1"/>
  <c r="Y286" i="12" l="1"/>
  <c r="Z286" i="12" s="1"/>
  <c r="G286" i="12"/>
  <c r="AF286" i="12" s="1"/>
  <c r="E286" i="12" l="1"/>
  <c r="D286" i="12" s="1"/>
  <c r="F286" i="12" s="1"/>
  <c r="H286" i="12" s="1"/>
  <c r="AG286" i="12"/>
  <c r="Y287" i="12" l="1"/>
  <c r="Z287" i="12" s="1"/>
  <c r="G287" i="12"/>
  <c r="E287" i="12" s="1"/>
  <c r="D287" i="12" s="1"/>
  <c r="AF287" i="12" l="1"/>
  <c r="AG287" i="12"/>
  <c r="F287" i="12"/>
  <c r="H287" i="12" s="1"/>
  <c r="G288" i="12" l="1"/>
  <c r="AG288" i="12" s="1"/>
  <c r="Y288" i="12"/>
  <c r="Z288" i="12" s="1"/>
  <c r="Z289" i="12" s="1"/>
  <c r="E288" i="12" l="1"/>
  <c r="AF288" i="12"/>
  <c r="D288" i="12" l="1"/>
  <c r="F288" i="12" s="1"/>
  <c r="H288" i="12" s="1"/>
  <c r="Y289" i="12" l="1"/>
  <c r="G289" i="12"/>
  <c r="E289" i="12" s="1"/>
  <c r="D289" i="12" s="1"/>
  <c r="F289" i="12" l="1"/>
  <c r="H289" i="12" s="1"/>
  <c r="AG289" i="12"/>
  <c r="AF289" i="12"/>
  <c r="G290" i="12" l="1"/>
  <c r="AG290" i="12" s="1"/>
  <c r="Y290" i="12"/>
  <c r="Z290" i="12" s="1"/>
  <c r="E290" i="12" l="1"/>
  <c r="D290" i="12" s="1"/>
  <c r="F290" i="12" s="1"/>
  <c r="H290" i="12" s="1"/>
  <c r="AF290" i="12"/>
  <c r="G291" i="12" l="1"/>
  <c r="AF291" i="12" s="1"/>
  <c r="Y291" i="12"/>
  <c r="Z291" i="12" s="1"/>
  <c r="AG291" i="12" l="1"/>
  <c r="E291" i="12"/>
  <c r="D291" i="12" s="1"/>
  <c r="F291" i="12" s="1"/>
  <c r="H291" i="12" s="1"/>
  <c r="G292" i="12" l="1"/>
  <c r="AF292" i="12" s="1"/>
  <c r="Y292" i="12"/>
  <c r="Z292" i="12" s="1"/>
  <c r="E292" i="12"/>
  <c r="D292" i="12" s="1"/>
  <c r="AG292" i="12" l="1"/>
  <c r="F292" i="12"/>
  <c r="H292" i="12" s="1"/>
  <c r="G293" i="12" l="1"/>
  <c r="AG293" i="12" s="1"/>
  <c r="Y293" i="12"/>
  <c r="Z293" i="12" s="1"/>
  <c r="E293" i="12" l="1"/>
  <c r="D293" i="12" s="1"/>
  <c r="F293" i="12" s="1"/>
  <c r="H293" i="12" s="1"/>
  <c r="AF293" i="12"/>
  <c r="Y294" i="12" l="1"/>
  <c r="Z294" i="12" s="1"/>
  <c r="G294" i="12"/>
  <c r="E294" i="12" s="1"/>
  <c r="D294" i="12" s="1"/>
  <c r="F294" i="12" l="1"/>
  <c r="H294" i="12" s="1"/>
  <c r="AF294" i="12"/>
  <c r="AG294" i="12"/>
  <c r="Y295" i="12" l="1"/>
  <c r="Z295" i="12" s="1"/>
  <c r="G295" i="12"/>
  <c r="AF295" i="12" l="1"/>
  <c r="E295" i="12"/>
  <c r="D295" i="12" s="1"/>
  <c r="F295" i="12" s="1"/>
  <c r="AG295" i="12"/>
  <c r="H295" i="12" l="1"/>
  <c r="Y296" i="12" l="1"/>
  <c r="Z296" i="12" s="1"/>
  <c r="G296" i="12"/>
  <c r="AG296" i="12" l="1"/>
  <c r="E296" i="12"/>
  <c r="D296" i="12" s="1"/>
  <c r="F296" i="12" s="1"/>
  <c r="AF296" i="12"/>
  <c r="H296" i="12" l="1"/>
  <c r="Y297" i="12" l="1"/>
  <c r="Z297" i="12" s="1"/>
  <c r="G297" i="12"/>
  <c r="AF297" i="12" l="1"/>
  <c r="E297" i="12"/>
  <c r="D297" i="12" s="1"/>
  <c r="F297" i="12" s="1"/>
  <c r="AG297" i="12"/>
  <c r="H297" i="12" l="1"/>
  <c r="G298" i="12" l="1"/>
  <c r="AG298" i="12" s="1"/>
  <c r="Y298" i="12"/>
  <c r="Z298" i="12" s="1"/>
  <c r="E298" i="12" l="1"/>
  <c r="D298" i="12" s="1"/>
  <c r="F298" i="12" s="1"/>
  <c r="H298" i="12" s="1"/>
  <c r="AF298" i="12"/>
  <c r="G299" i="12" l="1"/>
  <c r="AF299" i="12" s="1"/>
  <c r="Y299" i="12"/>
  <c r="Z299" i="12" s="1"/>
  <c r="E299" i="12" l="1"/>
  <c r="D299" i="12" s="1"/>
  <c r="F299" i="12" s="1"/>
  <c r="H299" i="12" s="1"/>
  <c r="AG299" i="12"/>
  <c r="G300" i="12" l="1"/>
  <c r="AG300" i="12" s="1"/>
  <c r="Y300" i="12"/>
  <c r="Z300" i="12" s="1"/>
  <c r="E300" i="12" l="1"/>
  <c r="D300" i="12" s="1"/>
  <c r="F300" i="12" s="1"/>
  <c r="H300" i="12" s="1"/>
  <c r="AF300" i="12"/>
  <c r="G301" i="12" l="1"/>
  <c r="AG301" i="12" s="1"/>
  <c r="Y301" i="12"/>
  <c r="Z301" i="12" s="1"/>
  <c r="AF301" i="12" l="1"/>
  <c r="E301" i="12"/>
  <c r="D301" i="12" s="1"/>
  <c r="F301" i="12" s="1"/>
  <c r="H301" i="12" l="1"/>
  <c r="Y302" i="12" l="1"/>
  <c r="Z302" i="12" s="1"/>
  <c r="G302" i="12"/>
  <c r="AG302" i="12" s="1"/>
  <c r="E302" i="12" l="1"/>
  <c r="D302" i="12" s="1"/>
  <c r="F302" i="12" s="1"/>
  <c r="AF302" i="12"/>
  <c r="H302" i="12" l="1"/>
  <c r="G303" i="12" l="1"/>
  <c r="E303" i="12" s="1"/>
  <c r="D303" i="12" s="1"/>
  <c r="Y303" i="12"/>
  <c r="Z303" i="12" s="1"/>
  <c r="AG303" i="12" l="1"/>
  <c r="AF303" i="12"/>
  <c r="F303" i="12"/>
  <c r="H303" i="12" s="1"/>
  <c r="G304" i="12" l="1"/>
  <c r="AF304" i="12" s="1"/>
  <c r="Y304" i="12"/>
  <c r="Z304" i="12" s="1"/>
  <c r="E304" i="12" l="1"/>
  <c r="D304" i="12" s="1"/>
  <c r="F304" i="12" s="1"/>
  <c r="H304" i="12" s="1"/>
  <c r="Y305" i="12" s="1"/>
  <c r="Z305" i="12" s="1"/>
  <c r="AG304" i="12"/>
  <c r="G305" i="12" l="1"/>
  <c r="E305" i="12" s="1"/>
  <c r="D305" i="12" s="1"/>
  <c r="F305" i="12" s="1"/>
  <c r="AG305" i="12" l="1"/>
  <c r="AF305" i="12"/>
  <c r="H305" i="12"/>
  <c r="Y306" i="12" l="1"/>
  <c r="Z306" i="12" s="1"/>
  <c r="G306" i="12"/>
  <c r="E306" i="12" s="1"/>
  <c r="D306" i="12" s="1"/>
  <c r="F306" i="12" l="1"/>
  <c r="H306" i="12" s="1"/>
  <c r="AF306" i="12"/>
  <c r="AG306" i="12"/>
  <c r="G307" i="12" l="1"/>
  <c r="E307" i="12" s="1"/>
  <c r="D307" i="12" s="1"/>
  <c r="Y307" i="12"/>
  <c r="Z307" i="12" s="1"/>
  <c r="AG307" i="12" l="1"/>
  <c r="F307" i="12"/>
  <c r="H307" i="12" s="1"/>
  <c r="AF307" i="12"/>
  <c r="Y308" i="12" l="1"/>
  <c r="Z308" i="12" s="1"/>
  <c r="G308" i="12"/>
  <c r="AG308" i="12" l="1"/>
  <c r="E308" i="12"/>
  <c r="D308" i="12" s="1"/>
  <c r="F308" i="12" s="1"/>
  <c r="AF308" i="12"/>
  <c r="H308" i="12" l="1"/>
  <c r="G309" i="12" l="1"/>
  <c r="AF309" i="12" s="1"/>
  <c r="Y309" i="12"/>
  <c r="Z309" i="12" s="1"/>
  <c r="E309" i="12" l="1"/>
  <c r="D309" i="12" s="1"/>
  <c r="F309" i="12" s="1"/>
  <c r="H309" i="12" s="1"/>
  <c r="AG309" i="12"/>
  <c r="G310" i="12" l="1"/>
  <c r="AG310" i="12" s="1"/>
  <c r="Y310" i="12"/>
  <c r="Z310" i="12" s="1"/>
  <c r="E310" i="12" l="1"/>
  <c r="D310" i="12" s="1"/>
  <c r="F310" i="12" s="1"/>
  <c r="H310" i="12" s="1"/>
  <c r="AF310" i="12"/>
  <c r="G311" i="12" l="1"/>
  <c r="E311" i="12" s="1"/>
  <c r="D311" i="12" s="1"/>
  <c r="Y311" i="12"/>
  <c r="Z311" i="12" s="1"/>
  <c r="AG311" i="12" l="1"/>
  <c r="F311" i="12"/>
  <c r="H311" i="12" s="1"/>
  <c r="AF311" i="12"/>
  <c r="G312" i="12" l="1"/>
  <c r="AG312" i="12" s="1"/>
  <c r="Y312" i="12"/>
  <c r="Z312" i="12" s="1"/>
  <c r="E312" i="12" l="1"/>
  <c r="D312" i="12" s="1"/>
  <c r="F312" i="12" s="1"/>
  <c r="H312" i="12" s="1"/>
  <c r="AF312" i="12"/>
  <c r="Y313" i="12" l="1"/>
  <c r="Z313" i="12" s="1"/>
  <c r="G313" i="12"/>
  <c r="E313" i="12" s="1"/>
  <c r="D313" i="12" s="1"/>
  <c r="AG313" i="12" l="1"/>
  <c r="F313" i="12"/>
  <c r="H313" i="12" s="1"/>
  <c r="AF313" i="12"/>
  <c r="Y314" i="12" l="1"/>
  <c r="Z314" i="12" s="1"/>
  <c r="G314" i="12"/>
  <c r="AG314" i="12" s="1"/>
  <c r="E314" i="12" l="1"/>
  <c r="D314" i="12" s="1"/>
  <c r="F314" i="12" s="1"/>
  <c r="H314" i="12" s="1"/>
  <c r="AF314" i="12"/>
  <c r="G315" i="12" l="1"/>
  <c r="AF315" i="12" s="1"/>
  <c r="Y315" i="12"/>
  <c r="Z315" i="12" s="1"/>
  <c r="E315" i="12" l="1"/>
  <c r="D315" i="12" s="1"/>
  <c r="F315" i="12" s="1"/>
  <c r="H315" i="12" s="1"/>
  <c r="AG315" i="12"/>
  <c r="Y316" i="12" l="1"/>
  <c r="Z316" i="12" s="1"/>
  <c r="G316" i="12"/>
  <c r="AG316" i="12" l="1"/>
  <c r="E316" i="12"/>
  <c r="D316" i="12" s="1"/>
  <c r="F316" i="12" s="1"/>
  <c r="AF316" i="12"/>
  <c r="H316" i="12" l="1"/>
  <c r="Y317" i="12" l="1"/>
  <c r="Z317" i="12" s="1"/>
  <c r="G317" i="12"/>
  <c r="AF317" i="12" s="1"/>
  <c r="AG317" i="12" l="1"/>
  <c r="E317" i="12"/>
  <c r="D317" i="12" s="1"/>
  <c r="F317" i="12" s="1"/>
  <c r="H317" i="12" l="1"/>
  <c r="Y318" i="12" l="1"/>
  <c r="Z318" i="12" s="1"/>
  <c r="G318" i="12"/>
  <c r="E318" i="12" s="1"/>
  <c r="D318" i="12" s="1"/>
  <c r="F318" i="12" l="1"/>
  <c r="H318" i="12" s="1"/>
  <c r="AF318" i="12"/>
  <c r="AG318" i="12"/>
  <c r="Y319" i="12" l="1"/>
  <c r="Z319" i="12" s="1"/>
  <c r="G319" i="12"/>
  <c r="E319" i="12" s="1"/>
  <c r="D319" i="12" s="1"/>
  <c r="F319" i="12" l="1"/>
  <c r="H319" i="12" s="1"/>
  <c r="AF319" i="12"/>
  <c r="AG319" i="12"/>
  <c r="Y320" i="12" l="1"/>
  <c r="Z320" i="12" s="1"/>
  <c r="G320" i="12"/>
  <c r="E320" i="12" s="1"/>
  <c r="D320" i="12" s="1"/>
  <c r="AF320" i="12" l="1"/>
  <c r="F320" i="12"/>
  <c r="AG320" i="12"/>
  <c r="H320" i="12"/>
  <c r="G321" i="12" l="1"/>
  <c r="E321" i="12" s="1"/>
  <c r="D321" i="12" s="1"/>
  <c r="Y321" i="12"/>
  <c r="Z321" i="12" s="1"/>
  <c r="AG321" i="12" l="1"/>
  <c r="F321" i="12"/>
  <c r="H321" i="12" s="1"/>
  <c r="AF321" i="12"/>
  <c r="Y322" i="12" l="1"/>
  <c r="Z322" i="12" s="1"/>
  <c r="G322" i="12"/>
  <c r="E322" i="12" s="1"/>
  <c r="D322" i="12" s="1"/>
  <c r="AF322" i="12" l="1"/>
  <c r="F322" i="12"/>
  <c r="H322" i="12" s="1"/>
  <c r="AG322" i="12"/>
  <c r="Y323" i="12" l="1"/>
  <c r="Z323" i="12" s="1"/>
  <c r="G323" i="12"/>
  <c r="E323" i="12" s="1"/>
  <c r="D323" i="12" s="1"/>
  <c r="AF323" i="12" l="1"/>
  <c r="F323" i="12"/>
  <c r="H323" i="12" s="1"/>
  <c r="AG323" i="12"/>
  <c r="Y324" i="12" l="1"/>
  <c r="Z324" i="12" s="1"/>
  <c r="G324" i="12"/>
  <c r="AG324" i="12" l="1"/>
  <c r="E324" i="12"/>
  <c r="D324" i="12" s="1"/>
  <c r="F324" i="12" s="1"/>
  <c r="AF324" i="12"/>
  <c r="H324" i="12" l="1"/>
  <c r="G325" i="12" l="1"/>
  <c r="E325" i="12" s="1"/>
  <c r="D325" i="12" s="1"/>
  <c r="Y325" i="12"/>
  <c r="Z325" i="12" s="1"/>
  <c r="AG325" i="12" l="1"/>
  <c r="AF325" i="12"/>
  <c r="F325" i="12"/>
  <c r="H325" i="12" s="1"/>
  <c r="Y326" i="12" l="1"/>
  <c r="Z326" i="12" s="1"/>
  <c r="G326" i="12"/>
  <c r="AG326" i="12" l="1"/>
  <c r="E326" i="12"/>
  <c r="D326" i="12" s="1"/>
  <c r="F326" i="12" s="1"/>
  <c r="AF326" i="12"/>
  <c r="H326" i="12" l="1"/>
  <c r="Y327" i="12" l="1"/>
  <c r="Z327" i="12" s="1"/>
  <c r="G327" i="12"/>
  <c r="AF327" i="12" l="1"/>
  <c r="E327" i="12"/>
  <c r="D327" i="12" s="1"/>
  <c r="F327" i="12" s="1"/>
  <c r="AG327" i="12"/>
  <c r="H327" i="12" l="1"/>
  <c r="G328" i="12" l="1"/>
  <c r="E328" i="12" s="1"/>
  <c r="D328" i="12" s="1"/>
  <c r="Y328" i="12"/>
  <c r="Z328" i="12" s="1"/>
  <c r="AG328" i="12" l="1"/>
  <c r="AF328" i="12"/>
  <c r="F328" i="12"/>
  <c r="H328" i="12" s="1"/>
  <c r="Y329" i="12" l="1"/>
  <c r="Z329" i="12" s="1"/>
  <c r="G329" i="12"/>
  <c r="AG329" i="12" l="1"/>
  <c r="E329" i="12"/>
  <c r="D329" i="12" s="1"/>
  <c r="F329" i="12" s="1"/>
  <c r="AF329" i="12"/>
  <c r="H329" i="12" l="1"/>
  <c r="Y330" i="12" l="1"/>
  <c r="Z330" i="12" s="1"/>
  <c r="G330" i="12"/>
  <c r="AG330" i="12" l="1"/>
  <c r="E330" i="12"/>
  <c r="D330" i="12" s="1"/>
  <c r="F330" i="12" s="1"/>
  <c r="AF330" i="12"/>
  <c r="H330" i="12" l="1"/>
  <c r="G331" i="12" l="1"/>
  <c r="E331" i="12" s="1"/>
  <c r="D331" i="12" s="1"/>
  <c r="Y331" i="12"/>
  <c r="Z331" i="12" s="1"/>
  <c r="AG331" i="12" l="1"/>
  <c r="F331" i="12"/>
  <c r="H331" i="12" s="1"/>
  <c r="AF331" i="12"/>
  <c r="Y332" i="12" l="1"/>
  <c r="Z332" i="12" s="1"/>
  <c r="G332" i="12"/>
  <c r="E332" i="12" s="1"/>
  <c r="D332" i="12" s="1"/>
  <c r="F332" i="12" l="1"/>
  <c r="H332" i="12" s="1"/>
  <c r="AF332" i="12"/>
  <c r="AG332" i="12"/>
  <c r="Y333" i="12" l="1"/>
  <c r="Z333" i="12" s="1"/>
  <c r="G333" i="12"/>
  <c r="E333" i="12" s="1"/>
  <c r="D333" i="12" s="1"/>
  <c r="F333" i="12" l="1"/>
  <c r="H333" i="12" s="1"/>
  <c r="AF333" i="12"/>
  <c r="AG333" i="12"/>
  <c r="Y334" i="12" l="1"/>
  <c r="Z334" i="12" s="1"/>
  <c r="G334" i="12"/>
  <c r="AF334" i="12" s="1"/>
  <c r="AG334" i="12" l="1"/>
  <c r="E334" i="12"/>
  <c r="D334" i="12" s="1"/>
  <c r="F334" i="12" s="1"/>
  <c r="H334" i="12" l="1"/>
  <c r="Y335" i="12" l="1"/>
  <c r="Z335" i="12" s="1"/>
  <c r="G335" i="12"/>
  <c r="AF335" i="12" s="1"/>
  <c r="E335" i="12" l="1"/>
  <c r="D335" i="12" s="1"/>
  <c r="F335" i="12" s="1"/>
  <c r="AG335" i="12"/>
  <c r="H335" i="12" l="1"/>
  <c r="Y336" i="12" l="1"/>
  <c r="Z336" i="12" s="1"/>
  <c r="Z337" i="12" s="1"/>
  <c r="G336" i="12"/>
  <c r="AF336" i="12" s="1"/>
  <c r="AG336" i="12" l="1"/>
  <c r="E336" i="12"/>
  <c r="D336" i="12" s="1"/>
  <c r="F336" i="12" s="1"/>
  <c r="H336" i="12" l="1"/>
  <c r="Y337" i="12" l="1"/>
  <c r="G337" i="12"/>
  <c r="AG337" i="12" s="1"/>
  <c r="AF337" i="12" l="1"/>
  <c r="E337" i="12"/>
  <c r="D337" i="12" s="1"/>
  <c r="F337" i="12" s="1"/>
  <c r="H337" i="12" l="1"/>
  <c r="G338" i="12" l="1"/>
  <c r="E338" i="12" s="1"/>
  <c r="D338" i="12" s="1"/>
  <c r="Y338" i="12"/>
  <c r="Z338" i="12" s="1"/>
  <c r="F338" i="12" l="1"/>
  <c r="H338" i="12" s="1"/>
  <c r="AG338" i="12"/>
  <c r="AF338" i="12"/>
  <c r="G339" i="12" l="1"/>
  <c r="AF339" i="12" s="1"/>
  <c r="Y339" i="12"/>
  <c r="Z339" i="12" s="1"/>
  <c r="E339" i="12" l="1"/>
  <c r="D339" i="12" s="1"/>
  <c r="F339" i="12" s="1"/>
  <c r="H339" i="12" s="1"/>
  <c r="AG339" i="12"/>
  <c r="Y340" i="12" l="1"/>
  <c r="Z340" i="12" s="1"/>
  <c r="G340" i="12"/>
  <c r="E340" i="12" s="1"/>
  <c r="D340" i="12" s="1"/>
  <c r="F340" i="12" l="1"/>
  <c r="H340" i="12" s="1"/>
  <c r="AF340" i="12"/>
  <c r="AG340" i="12"/>
  <c r="Y341" i="12" l="1"/>
  <c r="Z341" i="12" s="1"/>
  <c r="G341" i="12"/>
  <c r="AG341" i="12" s="1"/>
  <c r="E341" i="12" l="1"/>
  <c r="D341" i="12" s="1"/>
  <c r="F341" i="12" s="1"/>
  <c r="AF341" i="12"/>
  <c r="H341" i="12" l="1"/>
  <c r="Y342" i="12" s="1"/>
  <c r="Z342" i="12" s="1"/>
  <c r="G342" i="12" l="1"/>
  <c r="AF342" i="12" s="1"/>
  <c r="AG342" i="12" l="1"/>
  <c r="E342" i="12"/>
  <c r="D342" i="12" s="1"/>
  <c r="F342" i="12" s="1"/>
  <c r="H342" i="12" s="1"/>
  <c r="Y343" i="12" s="1"/>
  <c r="Z343" i="12" s="1"/>
  <c r="G343" i="12" l="1"/>
  <c r="AG343" i="12" s="1"/>
  <c r="AF343" i="12" l="1"/>
  <c r="E343" i="12"/>
  <c r="D343" i="12" s="1"/>
  <c r="F343" i="12" s="1"/>
  <c r="H343" i="12" s="1"/>
  <c r="G344" i="12" s="1"/>
  <c r="AF344" i="12" s="1"/>
  <c r="Y344" i="12" l="1"/>
  <c r="Z344" i="12" s="1"/>
  <c r="E344" i="12"/>
  <c r="D344" i="12" s="1"/>
  <c r="F344" i="12" s="1"/>
  <c r="H344" i="12" s="1"/>
  <c r="AG344" i="12"/>
  <c r="Y345" i="12" l="1"/>
  <c r="Z345" i="12" s="1"/>
  <c r="G345" i="12"/>
  <c r="E345" i="12" s="1"/>
  <c r="D345" i="12" s="1"/>
  <c r="AF345" i="12" l="1"/>
  <c r="AG345" i="12"/>
  <c r="F345" i="12"/>
  <c r="H345" i="12" s="1"/>
  <c r="Y346" i="12" l="1"/>
  <c r="Z346" i="12" s="1"/>
  <c r="G346" i="12"/>
  <c r="AF346" i="12" s="1"/>
  <c r="E346" i="12" l="1"/>
  <c r="D346" i="12" s="1"/>
  <c r="F346" i="12" s="1"/>
  <c r="H346" i="12" s="1"/>
  <c r="AG346" i="12"/>
  <c r="G347" i="12" l="1"/>
  <c r="AF347" i="12" s="1"/>
  <c r="Y347" i="12"/>
  <c r="Z347" i="12" s="1"/>
  <c r="AG347" i="12" l="1"/>
  <c r="E347" i="12"/>
  <c r="D347" i="12" s="1"/>
  <c r="F347" i="12" s="1"/>
  <c r="H347" i="12" l="1"/>
  <c r="Y348" i="12" l="1"/>
  <c r="Z348" i="12" s="1"/>
  <c r="G348" i="12"/>
  <c r="E348" i="12" s="1"/>
  <c r="D348" i="12" s="1"/>
  <c r="F348" i="12" l="1"/>
  <c r="H348" i="12" s="1"/>
  <c r="AF348" i="12"/>
  <c r="AG348" i="12"/>
  <c r="G349" i="12" l="1"/>
  <c r="AG349" i="12" s="1"/>
  <c r="Y349" i="12"/>
  <c r="Z349" i="12" s="1"/>
  <c r="E349" i="12" l="1"/>
  <c r="D349" i="12" s="1"/>
  <c r="F349" i="12" s="1"/>
  <c r="H349" i="12" s="1"/>
  <c r="AF349" i="12"/>
  <c r="G350" i="12" l="1"/>
  <c r="E350" i="12" s="1"/>
  <c r="D350" i="12" s="1"/>
  <c r="Y350" i="12"/>
  <c r="Z350" i="12" s="1"/>
  <c r="AG350" i="12" l="1"/>
  <c r="F350" i="12"/>
  <c r="H350" i="12" s="1"/>
  <c r="AF350" i="12"/>
  <c r="Y351" i="12" l="1"/>
  <c r="Z351" i="12" s="1"/>
  <c r="G351" i="12"/>
  <c r="AG351" i="12" s="1"/>
  <c r="E351" i="12" l="1"/>
  <c r="D351" i="12" s="1"/>
  <c r="F351" i="12" s="1"/>
  <c r="AF351" i="12"/>
  <c r="H351" i="12" l="1"/>
  <c r="G352" i="12" l="1"/>
  <c r="Y352" i="12"/>
  <c r="Z352" i="12" s="1"/>
  <c r="AF352" i="12" l="1"/>
  <c r="E352" i="12"/>
  <c r="D352" i="12" s="1"/>
  <c r="F352" i="12" s="1"/>
  <c r="H352" i="12" s="1"/>
  <c r="AG352" i="12"/>
  <c r="Y353" i="12" l="1"/>
  <c r="Z353" i="12" s="1"/>
  <c r="G353" i="12"/>
  <c r="E353" i="12" s="1"/>
  <c r="D353" i="12" s="1"/>
  <c r="F353" i="12" l="1"/>
  <c r="H353" i="12" s="1"/>
  <c r="Y354" i="12" s="1"/>
  <c r="Z354" i="12" s="1"/>
  <c r="AF353" i="12"/>
  <c r="AG353" i="12"/>
  <c r="G354" i="12" l="1"/>
  <c r="AF354" i="12" s="1"/>
  <c r="E354" i="12" l="1"/>
  <c r="D354" i="12" s="1"/>
  <c r="F354" i="12" s="1"/>
  <c r="H354" i="12" s="1"/>
  <c r="AG354" i="12"/>
  <c r="Y355" i="12" l="1"/>
  <c r="Z355" i="12" s="1"/>
  <c r="G355" i="12"/>
  <c r="AG355" i="12" l="1"/>
  <c r="E355" i="12"/>
  <c r="D355" i="12" s="1"/>
  <c r="F355" i="12" s="1"/>
  <c r="AF355" i="12"/>
  <c r="H355" i="12" l="1"/>
  <c r="Y356" i="12" l="1"/>
  <c r="Z356" i="12" s="1"/>
  <c r="G356" i="12"/>
  <c r="AF356" i="12" s="1"/>
  <c r="E356" i="12" l="1"/>
  <c r="D356" i="12" s="1"/>
  <c r="F356" i="12" s="1"/>
  <c r="AG356" i="12"/>
  <c r="H356" i="12" l="1"/>
  <c r="Y357" i="12" l="1"/>
  <c r="Z357" i="12" s="1"/>
  <c r="G357" i="12"/>
  <c r="AG357" i="12" s="1"/>
  <c r="E357" i="12" l="1"/>
  <c r="D357" i="12" s="1"/>
  <c r="F357" i="12" s="1"/>
  <c r="AF357" i="12"/>
  <c r="H357" i="12" l="1"/>
  <c r="Y358" i="12" l="1"/>
  <c r="Z358" i="12" s="1"/>
  <c r="G358" i="12"/>
  <c r="AG358" i="12" s="1"/>
  <c r="AF358" i="12" l="1"/>
  <c r="E358" i="12"/>
  <c r="D358" i="12" s="1"/>
  <c r="F358" i="12" s="1"/>
  <c r="H358" i="12" s="1"/>
  <c r="Y359" i="12" l="1"/>
  <c r="Z359" i="12" s="1"/>
  <c r="G359" i="12"/>
  <c r="AG359" i="12" l="1"/>
  <c r="E359" i="12"/>
  <c r="D359" i="12" s="1"/>
  <c r="F359" i="12" s="1"/>
  <c r="H359" i="12" s="1"/>
  <c r="AF359" i="12"/>
  <c r="Y360" i="12" l="1"/>
  <c r="Z360" i="12" s="1"/>
  <c r="G360" i="12"/>
  <c r="E360" i="12" l="1"/>
  <c r="D360" i="12" s="1"/>
  <c r="F360" i="12" s="1"/>
  <c r="H360" i="12" s="1"/>
  <c r="AG360" i="12"/>
  <c r="AF360" i="12"/>
  <c r="G361" i="12" l="1"/>
  <c r="AF361" i="12" s="1"/>
  <c r="Y361" i="12"/>
  <c r="Z361" i="12" s="1"/>
  <c r="E361" i="12" l="1"/>
  <c r="D361" i="12" s="1"/>
  <c r="F361" i="12" s="1"/>
  <c r="H361" i="12" s="1"/>
  <c r="AG361" i="12"/>
  <c r="G362" i="12" l="1"/>
  <c r="AG362" i="12" s="1"/>
  <c r="Y362" i="12"/>
  <c r="Z362" i="12" s="1"/>
  <c r="E362" i="12" l="1"/>
  <c r="D362" i="12" s="1"/>
  <c r="F362" i="12" s="1"/>
  <c r="H362" i="12" s="1"/>
  <c r="AF362" i="12"/>
  <c r="G363" i="12" l="1"/>
  <c r="AF363" i="12" s="1"/>
  <c r="Y363" i="12"/>
  <c r="Z363" i="12" s="1"/>
  <c r="E363" i="12" l="1"/>
  <c r="D363" i="12" s="1"/>
  <c r="F363" i="12" s="1"/>
  <c r="H363" i="12" s="1"/>
  <c r="AG363" i="12"/>
  <c r="Y364" i="12" l="1"/>
  <c r="Z364" i="12" s="1"/>
  <c r="G364" i="12"/>
  <c r="AG364" i="12" s="1"/>
  <c r="AF364" i="12" l="1"/>
  <c r="E364" i="12"/>
  <c r="D364" i="12" s="1"/>
  <c r="F364" i="12" s="1"/>
  <c r="H364" i="12" s="1"/>
  <c r="Y365" i="12" l="1"/>
  <c r="Z365" i="12" s="1"/>
  <c r="G365" i="12"/>
  <c r="E365" i="12" l="1"/>
  <c r="D365" i="12" s="1"/>
  <c r="F365" i="12" s="1"/>
  <c r="H365" i="12" s="1"/>
  <c r="AF365" i="12"/>
  <c r="AG365" i="12"/>
  <c r="Y366" i="12" l="1"/>
  <c r="Z366" i="12" s="1"/>
  <c r="G366" i="12"/>
  <c r="AG366" i="12" l="1"/>
  <c r="AF366" i="12"/>
  <c r="E366" i="12"/>
  <c r="D366" i="12" s="1"/>
  <c r="F366" i="12" s="1"/>
  <c r="H366" i="12" s="1"/>
  <c r="G367" i="12" l="1"/>
  <c r="AG367" i="12" s="1"/>
  <c r="Y367" i="12"/>
  <c r="Z367" i="12" s="1"/>
  <c r="AF367" i="12" l="1"/>
  <c r="E367" i="12"/>
  <c r="D367" i="12" s="1"/>
  <c r="F367" i="12" s="1"/>
  <c r="H367" i="12" s="1"/>
  <c r="Y368" i="12" l="1"/>
  <c r="Z368" i="12" s="1"/>
  <c r="G368" i="12"/>
  <c r="AG368" i="12" s="1"/>
  <c r="AF368" i="12" l="1"/>
  <c r="E368" i="12"/>
  <c r="D368" i="12" s="1"/>
  <c r="F368" i="12" s="1"/>
  <c r="H368" i="12" s="1"/>
  <c r="G369" i="12" l="1"/>
  <c r="AF369" i="12" s="1"/>
  <c r="Y369" i="12"/>
  <c r="Z369" i="12" s="1"/>
  <c r="E369" i="12" l="1"/>
  <c r="D369" i="12" s="1"/>
  <c r="F369" i="12" s="1"/>
  <c r="H369" i="12" s="1"/>
  <c r="AG369" i="12"/>
  <c r="G370" i="12" l="1"/>
  <c r="Y370" i="12"/>
  <c r="Z370" i="12" s="1"/>
  <c r="E370" i="12" l="1"/>
  <c r="D370" i="12" s="1"/>
  <c r="F370" i="12" s="1"/>
  <c r="H370" i="12" s="1"/>
  <c r="AF370" i="12"/>
  <c r="AG370" i="12"/>
  <c r="G371" i="12" l="1"/>
  <c r="AF371" i="12" s="1"/>
  <c r="Y371" i="12"/>
  <c r="Z371" i="12" s="1"/>
  <c r="E371" i="12" l="1"/>
  <c r="D371" i="12" s="1"/>
  <c r="F371" i="12" s="1"/>
  <c r="H371" i="12" s="1"/>
  <c r="AG371" i="12"/>
  <c r="Y372" i="12" l="1"/>
  <c r="Z372" i="12" s="1"/>
  <c r="G372" i="12"/>
  <c r="AG372" i="12" s="1"/>
  <c r="AF372" i="12" l="1"/>
  <c r="E372" i="12"/>
  <c r="D372" i="12" s="1"/>
  <c r="F372" i="12" s="1"/>
  <c r="H372" i="12" l="1"/>
  <c r="G373" i="12" l="1"/>
  <c r="Y373" i="12"/>
  <c r="Z373" i="12" s="1"/>
  <c r="Z374" i="12" s="1"/>
  <c r="E373" i="12" l="1"/>
  <c r="D373" i="12" s="1"/>
  <c r="F373" i="12" s="1"/>
  <c r="H373" i="12" s="1"/>
  <c r="AG373" i="12"/>
  <c r="AF373" i="12"/>
  <c r="Y374" i="12" l="1"/>
  <c r="G374" i="12"/>
  <c r="AG374" i="12" s="1"/>
  <c r="AF374" i="12" l="1"/>
  <c r="E374" i="12"/>
  <c r="D374" i="12" s="1"/>
  <c r="F374" i="12" s="1"/>
  <c r="H374" i="12" l="1"/>
  <c r="G375" i="12" l="1"/>
  <c r="AF375" i="12" s="1"/>
  <c r="Y375" i="12"/>
  <c r="Z375" i="12" s="1"/>
  <c r="E375" i="12" l="1"/>
  <c r="D375" i="12" s="1"/>
  <c r="F375" i="12" s="1"/>
  <c r="H375" i="12" s="1"/>
  <c r="AG375" i="12"/>
  <c r="I421" i="12"/>
  <c r="G376" i="12" l="1"/>
  <c r="Y376" i="12"/>
  <c r="Z376" i="12" s="1"/>
  <c r="E376" i="12" l="1"/>
  <c r="D376" i="12" s="1"/>
  <c r="F376" i="12" s="1"/>
  <c r="H376" i="12" s="1"/>
  <c r="AF376" i="12"/>
  <c r="AG376" i="12"/>
  <c r="G377" i="12" l="1"/>
  <c r="Y377" i="12"/>
  <c r="Z377" i="12" s="1"/>
  <c r="E377" i="12" l="1"/>
  <c r="D377" i="12" s="1"/>
  <c r="F377" i="12" s="1"/>
  <c r="H377" i="12" s="1"/>
  <c r="AG377" i="12"/>
  <c r="AF377" i="12"/>
  <c r="G378" i="12" l="1"/>
  <c r="Y378" i="12"/>
  <c r="Z378" i="12" s="1"/>
  <c r="AG378" i="12" l="1"/>
  <c r="E378" i="12"/>
  <c r="D378" i="12" s="1"/>
  <c r="F378" i="12" s="1"/>
  <c r="AF378" i="12"/>
  <c r="H378" i="12" l="1"/>
  <c r="Y379" i="12" l="1"/>
  <c r="Z379" i="12" s="1"/>
  <c r="G379" i="12"/>
  <c r="AG379" i="12" l="1"/>
  <c r="E379" i="12"/>
  <c r="AF379" i="12"/>
  <c r="D379" i="12"/>
  <c r="F379" i="12" s="1"/>
  <c r="H379" i="12" l="1"/>
  <c r="Y380" i="12" l="1"/>
  <c r="Z380" i="12" s="1"/>
  <c r="G380" i="12"/>
  <c r="AG380" i="12" s="1"/>
  <c r="AF380" i="12" l="1"/>
  <c r="E380" i="12"/>
  <c r="D380" i="12" s="1"/>
  <c r="F380" i="12" s="1"/>
  <c r="H380" i="12" l="1"/>
  <c r="Y381" i="12" l="1"/>
  <c r="Z381" i="12" s="1"/>
  <c r="G381" i="12"/>
  <c r="AF381" i="12" s="1"/>
  <c r="AG381" i="12" l="1"/>
  <c r="E381" i="12"/>
  <c r="D381" i="12" s="1"/>
  <c r="F381" i="12" s="1"/>
  <c r="H381" i="12" l="1"/>
  <c r="Y382" i="12" l="1"/>
  <c r="Z382" i="12" s="1"/>
  <c r="G382" i="12"/>
  <c r="AG382" i="12" s="1"/>
  <c r="AF382" i="12" l="1"/>
  <c r="E382" i="12"/>
  <c r="D382" i="12" s="1"/>
  <c r="F382" i="12" s="1"/>
  <c r="H382" i="12" l="1"/>
  <c r="Y383" i="12" l="1"/>
  <c r="Z383" i="12" s="1"/>
  <c r="G383" i="12"/>
  <c r="AF383" i="12" s="1"/>
  <c r="AG383" i="12" l="1"/>
  <c r="E383" i="12"/>
  <c r="D383" i="12" s="1"/>
  <c r="F383" i="12" s="1"/>
  <c r="H383" i="12" s="1"/>
  <c r="Y384" i="12" l="1"/>
  <c r="Z384" i="12" s="1"/>
  <c r="G384" i="12"/>
  <c r="AF384" i="12" l="1"/>
  <c r="E384" i="12"/>
  <c r="D384" i="12" s="1"/>
  <c r="F384" i="12" s="1"/>
  <c r="H384" i="12" s="1"/>
  <c r="AG384" i="12"/>
  <c r="G385" i="12" l="1"/>
  <c r="AF385" i="12" s="1"/>
  <c r="Y385" i="12"/>
  <c r="Z385" i="12" s="1"/>
  <c r="E385" i="12" l="1"/>
  <c r="D385" i="12" s="1"/>
  <c r="F385" i="12" s="1"/>
  <c r="H385" i="12" s="1"/>
  <c r="AG385" i="12"/>
  <c r="G386" i="12" l="1"/>
  <c r="E386" i="12" s="1"/>
  <c r="D386" i="12" s="1"/>
  <c r="Y386" i="12"/>
  <c r="Z386" i="12" s="1"/>
  <c r="F386" i="12" l="1"/>
  <c r="H386" i="12" s="1"/>
  <c r="AF386" i="12"/>
  <c r="AG386" i="12"/>
  <c r="G387" i="12" l="1"/>
  <c r="Y387" i="12"/>
  <c r="Z387" i="12" s="1"/>
  <c r="E387" i="12" l="1"/>
  <c r="D387" i="12" s="1"/>
  <c r="F387" i="12" s="1"/>
  <c r="H387" i="12" s="1"/>
  <c r="AG387" i="12"/>
  <c r="AF387" i="12"/>
  <c r="G388" i="12" l="1"/>
  <c r="Y388" i="12"/>
  <c r="Z388" i="12" s="1"/>
  <c r="AG388" i="12" l="1"/>
  <c r="E388" i="12"/>
  <c r="D388" i="12" s="1"/>
  <c r="F388" i="12" s="1"/>
  <c r="H388" i="12" s="1"/>
  <c r="AF388" i="12"/>
  <c r="Y389" i="12" l="1"/>
  <c r="Z389" i="12" s="1"/>
  <c r="G389" i="12"/>
  <c r="E389" i="12" s="1"/>
  <c r="D389" i="12" s="1"/>
  <c r="AF389" i="12" l="1"/>
  <c r="F389" i="12"/>
  <c r="AG389" i="12"/>
  <c r="H389" i="12"/>
  <c r="Y390" i="12" l="1"/>
  <c r="Z390" i="12" s="1"/>
  <c r="G390" i="12"/>
  <c r="AF390" i="12" l="1"/>
  <c r="E390" i="12"/>
  <c r="D390" i="12" s="1"/>
  <c r="F390" i="12" s="1"/>
  <c r="H390" i="12" s="1"/>
  <c r="AG390" i="12"/>
  <c r="Y391" i="12" l="1"/>
  <c r="Z391" i="12" s="1"/>
  <c r="G391" i="12"/>
  <c r="AF391" i="12" l="1"/>
  <c r="AG391" i="12"/>
  <c r="E391" i="12"/>
  <c r="D391" i="12" s="1"/>
  <c r="F391" i="12" s="1"/>
  <c r="H391" i="12" s="1"/>
  <c r="Y392" i="12" l="1"/>
  <c r="Z392" i="12" s="1"/>
  <c r="G392" i="12"/>
  <c r="AF392" i="12" l="1"/>
  <c r="E392" i="12"/>
  <c r="D392" i="12" s="1"/>
  <c r="F392" i="12" s="1"/>
  <c r="H392" i="12" s="1"/>
  <c r="AG392" i="12"/>
  <c r="Y393" i="12" l="1"/>
  <c r="Z393" i="12" s="1"/>
  <c r="G393" i="12"/>
  <c r="AG393" i="12" l="1"/>
  <c r="AF393" i="12"/>
  <c r="E393" i="12"/>
  <c r="D393" i="12" s="1"/>
  <c r="F393" i="12" s="1"/>
  <c r="H393" i="12" s="1"/>
  <c r="Y394" i="12" l="1"/>
  <c r="Z394" i="12" s="1"/>
  <c r="G394" i="12"/>
  <c r="E394" i="12" l="1"/>
  <c r="D394" i="12" s="1"/>
  <c r="F394" i="12" s="1"/>
  <c r="H394" i="12" s="1"/>
  <c r="AF394" i="12"/>
  <c r="AG394" i="12"/>
  <c r="Y395" i="12" l="1"/>
  <c r="Z395" i="12" s="1"/>
  <c r="G395" i="12"/>
  <c r="AF395" i="12" l="1"/>
  <c r="AG395" i="12"/>
  <c r="E395" i="12"/>
  <c r="D395" i="12" s="1"/>
  <c r="F395" i="12" s="1"/>
  <c r="H395" i="12" s="1"/>
  <c r="Y396" i="12" l="1"/>
  <c r="Z396" i="12" s="1"/>
  <c r="G396" i="12"/>
  <c r="AG396" i="12" l="1"/>
  <c r="AF396" i="12"/>
  <c r="E396" i="12"/>
  <c r="D396" i="12" s="1"/>
  <c r="F396" i="12" s="1"/>
  <c r="H396" i="12" s="1"/>
  <c r="Y397" i="12" l="1"/>
  <c r="Z397" i="12" s="1"/>
  <c r="G397" i="12"/>
  <c r="AG397" i="12" l="1"/>
  <c r="AF397" i="12"/>
  <c r="E397" i="12"/>
  <c r="D397" i="12" s="1"/>
  <c r="F397" i="12" s="1"/>
  <c r="H397" i="12" s="1"/>
  <c r="Y398" i="12" l="1"/>
  <c r="Z398" i="12" s="1"/>
  <c r="G398" i="12"/>
  <c r="AG398" i="12" l="1"/>
  <c r="AF398" i="12"/>
  <c r="E398" i="12"/>
  <c r="D398" i="12" s="1"/>
  <c r="F398" i="12" s="1"/>
  <c r="H398" i="12" s="1"/>
  <c r="Y399" i="12" l="1"/>
  <c r="Z399" i="12" s="1"/>
  <c r="G399" i="12"/>
  <c r="AF399" i="12" l="1"/>
  <c r="AG399" i="12"/>
  <c r="E399" i="12"/>
  <c r="D399" i="12" s="1"/>
  <c r="F399" i="12" s="1"/>
  <c r="H399" i="12" s="1"/>
  <c r="Y400" i="12" l="1"/>
  <c r="Z400" i="12" s="1"/>
  <c r="G400" i="12"/>
  <c r="AF400" i="12" l="1"/>
  <c r="E400" i="12"/>
  <c r="D400" i="12" s="1"/>
  <c r="F400" i="12" s="1"/>
  <c r="H400" i="12" s="1"/>
  <c r="AG400" i="12"/>
  <c r="G401" i="12" l="1"/>
  <c r="AG401" i="12" s="1"/>
  <c r="Y401" i="12"/>
  <c r="Z401" i="12" s="1"/>
  <c r="E401" i="12" l="1"/>
  <c r="D401" i="12" s="1"/>
  <c r="F401" i="12" s="1"/>
  <c r="H401" i="12" s="1"/>
  <c r="AF401" i="12"/>
  <c r="Y402" i="12" l="1"/>
  <c r="Z402" i="12" s="1"/>
  <c r="G402" i="12"/>
  <c r="E402" i="12" s="1"/>
  <c r="D402" i="12" s="1"/>
  <c r="AG402" i="12" l="1"/>
  <c r="F402" i="12"/>
  <c r="H402" i="12" s="1"/>
  <c r="AF402" i="12"/>
  <c r="G403" i="12" l="1"/>
  <c r="AG403" i="12" s="1"/>
  <c r="Y403" i="12"/>
  <c r="Z403" i="12" s="1"/>
  <c r="AF403" i="12" l="1"/>
  <c r="E403" i="12"/>
  <c r="D403" i="12" s="1"/>
  <c r="F403" i="12" s="1"/>
  <c r="H403" i="12" s="1"/>
  <c r="Y404" i="12" l="1"/>
  <c r="Z404" i="12" s="1"/>
  <c r="G404" i="12"/>
  <c r="AG404" i="12" l="1"/>
  <c r="AF404" i="12"/>
  <c r="E404" i="12"/>
  <c r="D404" i="12" s="1"/>
  <c r="F404" i="12" s="1"/>
  <c r="H404" i="12" s="1"/>
  <c r="G405" i="12" l="1"/>
  <c r="AF405" i="12" s="1"/>
  <c r="Y405" i="12"/>
  <c r="Z405" i="12" s="1"/>
  <c r="AG405" i="12" l="1"/>
  <c r="E405" i="12"/>
  <c r="D405" i="12" s="1"/>
  <c r="F405" i="12" s="1"/>
  <c r="H405" i="12" s="1"/>
  <c r="G406" i="12" l="1"/>
  <c r="E406" i="12" s="1"/>
  <c r="D406" i="12" s="1"/>
  <c r="Y406" i="12"/>
  <c r="Z406" i="12" s="1"/>
  <c r="F406" i="12" l="1"/>
  <c r="H406" i="12" s="1"/>
  <c r="AF406" i="12"/>
  <c r="AG406" i="12"/>
  <c r="G407" i="12" l="1"/>
  <c r="Y407" i="12"/>
  <c r="Z407" i="12" s="1"/>
  <c r="E407" i="12" l="1"/>
  <c r="D407" i="12" s="1"/>
  <c r="F407" i="12" s="1"/>
  <c r="H407" i="12" s="1"/>
  <c r="AF407" i="12"/>
  <c r="AG407" i="12"/>
  <c r="Y408" i="12" l="1"/>
  <c r="Z408" i="12" s="1"/>
  <c r="G408" i="12"/>
  <c r="E408" i="12" s="1"/>
  <c r="D408" i="12" s="1"/>
  <c r="AG408" i="12" l="1"/>
  <c r="F408" i="12"/>
  <c r="AF408" i="12"/>
  <c r="H408" i="12"/>
  <c r="G409" i="12" l="1"/>
  <c r="AG409" i="12" s="1"/>
  <c r="Y409" i="12"/>
  <c r="Z409" i="12" s="1"/>
  <c r="AF409" i="12" l="1"/>
  <c r="E409" i="12"/>
  <c r="D409" i="12" s="1"/>
  <c r="F409" i="12" s="1"/>
  <c r="H409" i="12" s="1"/>
  <c r="G410" i="12" l="1"/>
  <c r="AF410" i="12" s="1"/>
  <c r="Y410" i="12"/>
  <c r="Z410" i="12" s="1"/>
  <c r="AG410" i="12" l="1"/>
  <c r="E410" i="12"/>
  <c r="D410" i="12" s="1"/>
  <c r="F410" i="12" s="1"/>
  <c r="H410" i="12" s="1"/>
  <c r="G411" i="12" l="1"/>
  <c r="Y411" i="12"/>
  <c r="Z411" i="12" s="1"/>
  <c r="AF411" i="12" l="1"/>
  <c r="E411" i="12"/>
  <c r="D411" i="12" s="1"/>
  <c r="F411" i="12" s="1"/>
  <c r="H411" i="12" s="1"/>
  <c r="AG411" i="12"/>
  <c r="Y412" i="12" l="1"/>
  <c r="Z412" i="12" s="1"/>
  <c r="G412" i="12"/>
  <c r="E412" i="12" s="1"/>
  <c r="D412" i="12" s="1"/>
  <c r="AG412" i="12" l="1"/>
  <c r="F412" i="12"/>
  <c r="AF412" i="12"/>
  <c r="H412" i="12"/>
  <c r="G413" i="12" l="1"/>
  <c r="E413" i="12" s="1"/>
  <c r="D413" i="12" s="1"/>
  <c r="Y413" i="12"/>
  <c r="Z413" i="12" s="1"/>
  <c r="F413" i="12" l="1"/>
  <c r="H413" i="12" s="1"/>
  <c r="AG413" i="12"/>
  <c r="AF413" i="12"/>
  <c r="G414" i="12" l="1"/>
  <c r="Y414" i="12"/>
  <c r="Z414" i="12" s="1"/>
  <c r="AG414" i="12" l="1"/>
  <c r="E414" i="12"/>
  <c r="D414" i="12" s="1"/>
  <c r="F414" i="12" s="1"/>
  <c r="H414" i="12" s="1"/>
  <c r="AF414" i="12"/>
  <c r="Y415" i="12" l="1"/>
  <c r="Z415" i="12" s="1"/>
  <c r="G415" i="12"/>
  <c r="AF415" i="12" l="1"/>
  <c r="E415" i="12"/>
  <c r="D415" i="12" s="1"/>
  <c r="F415" i="12" s="1"/>
  <c r="H415" i="12" s="1"/>
  <c r="AG415" i="12"/>
  <c r="Y416" i="12" l="1"/>
  <c r="Z416" i="12" s="1"/>
  <c r="G416" i="12"/>
  <c r="AG416" i="12" s="1"/>
  <c r="AF416" i="12" l="1"/>
  <c r="E416" i="12"/>
  <c r="D416" i="12" s="1"/>
  <c r="F416" i="12" s="1"/>
  <c r="H416" i="12" s="1"/>
  <c r="G417" i="12" l="1"/>
  <c r="AG417" i="12" s="1"/>
  <c r="Y417" i="12"/>
  <c r="Z417" i="12" s="1"/>
  <c r="AF417" i="12" l="1"/>
  <c r="E417" i="12"/>
  <c r="D417" i="12" s="1"/>
  <c r="F417" i="12" s="1"/>
  <c r="H417" i="12" s="1"/>
  <c r="G418" i="12" l="1"/>
  <c r="E418" i="12" s="1"/>
  <c r="Y418" i="12"/>
  <c r="Z418" i="12" s="1"/>
  <c r="Z419" i="12" s="1"/>
  <c r="Z420" i="12" s="1"/>
  <c r="AF418" i="12" l="1"/>
  <c r="B28" i="12"/>
  <c r="D418" i="12"/>
  <c r="AG418" i="12"/>
  <c r="F418" i="12"/>
  <c r="H418" i="12" s="1"/>
  <c r="G419" i="12" l="1"/>
  <c r="AF419" i="12" s="1"/>
  <c r="Y419" i="12"/>
  <c r="AG419" i="12" l="1"/>
  <c r="E419" i="12"/>
  <c r="D419" i="12" s="1"/>
  <c r="F419" i="12"/>
  <c r="H419" i="12" l="1"/>
  <c r="G420" i="12" l="1"/>
  <c r="G421" i="12" s="1"/>
  <c r="Y420" i="12"/>
  <c r="E420" i="12" l="1"/>
  <c r="D420" i="12" s="1"/>
  <c r="H54" i="12"/>
  <c r="AG420" i="12"/>
  <c r="AF420" i="12"/>
  <c r="F420" i="12"/>
  <c r="E421" i="12" l="1"/>
  <c r="H420" i="12"/>
  <c r="F421" i="12"/>
</calcChain>
</file>

<file path=xl/comments1.xml><?xml version="1.0" encoding="utf-8"?>
<comments xmlns="http://schemas.openxmlformats.org/spreadsheetml/2006/main">
  <authors>
    <author>Панферов Александр Геннадьевич</author>
  </authors>
  <commentList>
    <comment ref="J4" authorId="0" shapeId="0">
      <text>
        <r>
          <rPr>
            <b/>
            <sz val="9"/>
            <color indexed="81"/>
            <rFont val="Tahoma"/>
            <family val="2"/>
            <charset val="204"/>
          </rPr>
          <t>ГЖ и СЖ от застройщиков (ДДУ, ДКП, ДУПТ),
 кроме апартаментов</t>
        </r>
      </text>
    </comment>
    <comment ref="L4" authorId="0" shapeId="0">
      <text>
        <r>
          <rPr>
            <sz val="9"/>
            <color indexed="81"/>
            <rFont val="Tahoma"/>
            <family val="2"/>
            <charset val="204"/>
          </rPr>
          <t xml:space="preserve">
Надбавка + 2,0 пп. 
НА ПЕРИОД РЕФИНАНСИРОВАНИЯ к ставке в случае отсутствия СЭР М2</t>
        </r>
      </text>
    </comment>
    <comment ref="F5" authorId="0" shapeId="0">
      <text>
        <r>
          <rPr>
            <b/>
            <sz val="9"/>
            <color indexed="81"/>
            <rFont val="Tahoma"/>
            <family val="2"/>
            <charset val="204"/>
          </rPr>
          <t>или военный пенсионер
 или акционер (тип 2, 3 или 4)</t>
        </r>
        <r>
          <rPr>
            <sz val="9"/>
            <color indexed="81"/>
            <rFont val="Tahoma"/>
            <family val="2"/>
            <charset val="204"/>
          </rPr>
          <t xml:space="preserve">
</t>
        </r>
      </text>
    </comment>
    <comment ref="L5" authorId="0" shapeId="0">
      <text>
        <r>
          <rPr>
            <sz val="9"/>
            <color indexed="81"/>
            <rFont val="Tahoma"/>
            <family val="2"/>
            <charset val="204"/>
          </rPr>
          <t xml:space="preserve">квартира, таунхаус
 -  апартаменты НЕ подходят
</t>
        </r>
      </text>
    </comment>
    <comment ref="Q5" authorId="0" shapeId="0">
      <text>
        <r>
          <rPr>
            <sz val="9"/>
            <color indexed="81"/>
            <rFont val="Tahoma"/>
            <family val="2"/>
            <charset val="204"/>
          </rPr>
          <t xml:space="preserve">задайте ставку, сумму,  взнос и срок
</t>
        </r>
      </text>
    </comment>
    <comment ref="H7" authorId="0" shapeId="0">
      <text>
        <r>
          <rPr>
            <b/>
            <sz val="9"/>
            <color indexed="81"/>
            <rFont val="Tahoma"/>
            <family val="2"/>
            <charset val="204"/>
          </rPr>
          <t xml:space="preserve">Максимальный размер кредита: 
Для машино-мест: 
</t>
        </r>
        <r>
          <rPr>
            <sz val="9"/>
            <color indexed="81"/>
            <rFont val="Tahoma"/>
            <family val="2"/>
            <charset val="204"/>
          </rPr>
          <t xml:space="preserve">• Москва, Московская область, Санкт-Петербург, Ленинградская область – 4 млн. руб. 
• Иные регионы – 2 млн.руб. </t>
        </r>
        <r>
          <rPr>
            <b/>
            <sz val="9"/>
            <color indexed="81"/>
            <rFont val="Tahoma"/>
            <family val="2"/>
            <charset val="204"/>
          </rPr>
          <t xml:space="preserve">
 Для кладовок: 
</t>
        </r>
        <r>
          <rPr>
            <sz val="9"/>
            <color indexed="81"/>
            <rFont val="Tahoma"/>
            <family val="2"/>
            <charset val="204"/>
          </rPr>
          <t xml:space="preserve">• Москва, Московская область, Санкт-Петербург, Ленинградская область – 2 млн. руб. 
• Иные регионы – 1 млн.руб. </t>
        </r>
        <r>
          <rPr>
            <b/>
            <sz val="9"/>
            <color indexed="81"/>
            <rFont val="Tahoma"/>
            <family val="2"/>
            <charset val="204"/>
          </rPr>
          <t xml:space="preserve">
</t>
        </r>
      </text>
    </comment>
    <comment ref="J7" authorId="0" shapeId="0">
      <text>
        <r>
          <rPr>
            <sz val="9"/>
            <color indexed="81"/>
            <rFont val="Tahoma"/>
            <family val="2"/>
            <charset val="204"/>
          </rPr>
          <t xml:space="preserve">без субсидирования застройщиком ограничение по сумме:
12 млн  - МиМО, СПб, ЛО
6 млн - остальные
</t>
        </r>
      </text>
    </comment>
    <comment ref="K7" authorId="0" shapeId="0">
      <text>
        <r>
          <rPr>
            <sz val="9"/>
            <color indexed="81"/>
            <rFont val="Tahoma"/>
            <family val="2"/>
            <charset val="204"/>
          </rPr>
          <t xml:space="preserve">без субсидирования застройщиком ограничение по сумме:
12 млн  - МиМО, СПб, ЛО
6 млн - остальные
</t>
        </r>
      </text>
    </comment>
    <comment ref="L7" authorId="0" shapeId="0">
      <text>
        <r>
          <rPr>
            <sz val="9"/>
            <color indexed="81"/>
            <rFont val="Tahoma"/>
            <family val="2"/>
            <charset val="204"/>
          </rPr>
          <t>12 млн  - МиМО, СПб, ЛО
6 млн - остальные</t>
        </r>
        <r>
          <rPr>
            <sz val="9"/>
            <color indexed="81"/>
            <rFont val="Tahoma"/>
            <family val="2"/>
            <charset val="204"/>
          </rPr>
          <t xml:space="preserve">
</t>
        </r>
      </text>
    </comment>
    <comment ref="N9" authorId="0" shapeId="0">
      <text>
        <r>
          <rPr>
            <sz val="9"/>
            <color indexed="81"/>
            <rFont val="Tahoma"/>
            <family val="2"/>
            <charset val="204"/>
          </rPr>
          <t>акция</t>
        </r>
      </text>
    </comment>
    <comment ref="C15" authorId="0" shapeId="0">
      <text>
        <r>
          <rPr>
            <sz val="9"/>
            <color indexed="81"/>
            <rFont val="Tahoma"/>
            <family val="2"/>
            <charset val="204"/>
          </rPr>
          <t>рефин готового, строящегося и рефина - кредитов других банков и ВТБ
+0,7пп. за отказ от страхования
Рефин:
надбавка + 2,0 пп. НА ПЕРИОД РЕФИНАНСИРОВАНИЯ к ставке в случае отсутствия СЭР М2</t>
        </r>
      </text>
    </comment>
    <comment ref="I17" authorId="0" shapeId="0">
      <text>
        <r>
          <rPr>
            <b/>
            <sz val="9"/>
            <color indexed="81"/>
            <rFont val="Tahoma"/>
            <family val="2"/>
            <charset val="204"/>
          </rPr>
          <t xml:space="preserve">ДС = Дистанционная сделка
</t>
        </r>
        <r>
          <rPr>
            <sz val="9"/>
            <color indexed="81"/>
            <rFont val="Tahoma"/>
            <family val="2"/>
            <charset val="204"/>
          </rPr>
          <t>Подписание документов УКЭП в сервисе Партнера или  М2. ДС доступна только при покупке у юрлица</t>
        </r>
        <r>
          <rPr>
            <b/>
            <sz val="9"/>
            <color indexed="81"/>
            <rFont val="Tahoma"/>
            <family val="2"/>
            <charset val="204"/>
          </rPr>
          <t>.</t>
        </r>
      </text>
    </comment>
    <comment ref="D21" authorId="0" shapeId="0">
      <text>
        <r>
          <rPr>
            <b/>
            <sz val="9"/>
            <color indexed="81"/>
            <rFont val="Tahoma"/>
            <family val="2"/>
            <charset val="204"/>
          </rPr>
          <t>будущие з/п не распространяются 
для акционера - тип 2/3/4</t>
        </r>
      </text>
    </comment>
    <comment ref="G23" authorId="0" shapeId="0">
      <text>
        <r>
          <rPr>
            <sz val="9"/>
            <color indexed="81"/>
            <rFont val="Tahoma"/>
            <family val="2"/>
            <charset val="204"/>
          </rPr>
          <t xml:space="preserve"> надбавки за ПВ менее 20%  НЕТ
</t>
        </r>
      </text>
    </comment>
    <comment ref="C24" authorId="0" shapeId="0">
      <text>
        <r>
          <rPr>
            <sz val="9"/>
            <color indexed="81"/>
            <rFont val="Tahoma"/>
            <family val="2"/>
            <charset val="204"/>
          </rPr>
          <t>в рамках продажи объекта, находящегося в залоге другого банка - бридж кредит</t>
        </r>
      </text>
    </comment>
    <comment ref="F24" authorId="0" shapeId="0">
      <text>
        <r>
          <rPr>
            <b/>
            <sz val="9"/>
            <color indexed="81"/>
            <rFont val="Tahoma"/>
            <family val="2"/>
            <charset val="204"/>
          </rPr>
          <t>надбавка  0,5  за ПВ менее 20%</t>
        </r>
      </text>
    </comment>
  </commentList>
</comments>
</file>

<file path=xl/comments2.xml><?xml version="1.0" encoding="utf-8"?>
<comments xmlns="http://schemas.openxmlformats.org/spreadsheetml/2006/main">
  <authors>
    <author>Панферов Александр Геннадьевич</author>
  </authors>
  <commentList>
    <comment ref="A20" authorId="0" shapeId="0">
      <text>
        <r>
          <rPr>
            <sz val="9"/>
            <color indexed="81"/>
            <rFont val="Tahoma"/>
            <family val="2"/>
            <charset val="204"/>
          </rPr>
          <t>последнее число месяца/квартала ввода в эксплуатацию. 
Указывается дата зафиксированная в проектной декларации при подключении объекта строительства к дисконту-эскроу</t>
        </r>
        <r>
          <rPr>
            <sz val="9"/>
            <color indexed="81"/>
            <rFont val="Tahoma"/>
            <family val="2"/>
            <charset val="204"/>
          </rPr>
          <t xml:space="preserve">
</t>
        </r>
      </text>
    </comment>
    <comment ref="A21" authorId="0" shapeId="0">
      <text>
        <r>
          <rPr>
            <sz val="9"/>
            <color indexed="81"/>
            <rFont val="Tahoma"/>
            <family val="2"/>
            <charset val="204"/>
          </rPr>
          <t xml:space="preserve">дата, зафиксированная в системе банка ВТБ, как дата заведение заявки клиента, к котрой применяется эскроу-дисконт
дата необходима тк срок эскроу дисконта считается от даты заявки а не выдачи
</t>
        </r>
      </text>
    </comment>
  </commentList>
</comments>
</file>

<file path=xl/sharedStrings.xml><?xml version="1.0" encoding="utf-8"?>
<sst xmlns="http://schemas.openxmlformats.org/spreadsheetml/2006/main" count="444" uniqueCount="323">
  <si>
    <t>НЕЦЕЛЕВОЙ</t>
  </si>
  <si>
    <t>ДВИ</t>
  </si>
  <si>
    <t>программа/ продукт</t>
  </si>
  <si>
    <t>дисконт</t>
  </si>
  <si>
    <t>Условие</t>
  </si>
  <si>
    <t>легенда:</t>
  </si>
  <si>
    <t>Базовая ставка</t>
  </si>
  <si>
    <t>II.Другие продукты/программы:</t>
  </si>
  <si>
    <t>Дисконт за СЭР, СБР</t>
  </si>
  <si>
    <t>Ставка</t>
  </si>
  <si>
    <t>№</t>
  </si>
  <si>
    <t>ставка</t>
  </si>
  <si>
    <r>
      <rPr>
        <b/>
        <sz val="14"/>
        <color theme="1"/>
        <rFont val="Calibri"/>
        <family val="2"/>
        <charset val="204"/>
        <scheme val="minor"/>
      </rPr>
      <t>Срок</t>
    </r>
    <r>
      <rPr>
        <b/>
        <sz val="11"/>
        <color theme="1"/>
        <rFont val="Calibri"/>
        <family val="2"/>
        <charset val="204"/>
        <scheme val="minor"/>
      </rPr>
      <t xml:space="preserve"> </t>
    </r>
    <r>
      <rPr>
        <sz val="11"/>
        <color theme="1"/>
        <rFont val="Calibri"/>
        <family val="2"/>
        <charset val="204"/>
        <scheme val="minor"/>
      </rPr>
      <t>лет</t>
    </r>
  </si>
  <si>
    <r>
      <rPr>
        <b/>
        <sz val="14"/>
        <color theme="1"/>
        <rFont val="Calibri"/>
        <family val="2"/>
        <charset val="204"/>
        <scheme val="minor"/>
      </rPr>
      <t>Платеж</t>
    </r>
    <r>
      <rPr>
        <sz val="11"/>
        <color theme="1"/>
        <rFont val="Calibri"/>
        <family val="2"/>
        <charset val="204"/>
        <scheme val="minor"/>
      </rPr>
      <t xml:space="preserve"> в мес. руб.</t>
    </r>
  </si>
  <si>
    <r>
      <rPr>
        <b/>
        <sz val="14"/>
        <color theme="1"/>
        <rFont val="Calibri"/>
        <family val="2"/>
        <charset val="204"/>
        <scheme val="minor"/>
      </rPr>
      <t>Кредит</t>
    </r>
    <r>
      <rPr>
        <b/>
        <sz val="11"/>
        <color theme="1"/>
        <rFont val="Calibri"/>
        <family val="2"/>
        <charset val="204"/>
        <scheme val="minor"/>
      </rPr>
      <t xml:space="preserve"> </t>
    </r>
    <r>
      <rPr>
        <sz val="11"/>
        <color theme="1"/>
        <rFont val="Calibri"/>
        <family val="2"/>
        <charset val="204"/>
        <scheme val="minor"/>
      </rPr>
      <t>руб.</t>
    </r>
  </si>
  <si>
    <t>ЖИЛОЙ ДОМ (готовый загородный дом, можно с землей)</t>
  </si>
  <si>
    <t>ИЖС (постройка загородного дома, обязательно с землей)</t>
  </si>
  <si>
    <t>улица</t>
  </si>
  <si>
    <t>ВОЕННАЯ ИПОТЕКА</t>
  </si>
  <si>
    <t>Сервис</t>
  </si>
  <si>
    <t xml:space="preserve">ДС </t>
  </si>
  <si>
    <t>любой</t>
  </si>
  <si>
    <t>ГРАНТ</t>
  </si>
  <si>
    <t>Провайдер</t>
  </si>
  <si>
    <t>Покупка.Госпрограммы</t>
  </si>
  <si>
    <t>Рефинансирование</t>
  </si>
  <si>
    <t>ПВ от</t>
  </si>
  <si>
    <t>сотрудники РЖД</t>
  </si>
  <si>
    <t xml:space="preserve">на постройку дома </t>
  </si>
  <si>
    <t>Стоимость, руб.</t>
  </si>
  <si>
    <t>-</t>
  </si>
  <si>
    <t>Бридж-кредит</t>
  </si>
  <si>
    <r>
      <t>I.Основные продукты</t>
    </r>
    <r>
      <rPr>
        <b/>
        <sz val="9"/>
        <color rgb="FF002060"/>
        <rFont val="Calibri"/>
        <family val="2"/>
        <charset val="204"/>
        <scheme val="minor"/>
      </rPr>
      <t xml:space="preserve"> </t>
    </r>
    <r>
      <rPr>
        <sz val="9"/>
        <color rgb="FF002060"/>
        <rFont val="Calibri"/>
        <family val="2"/>
        <charset val="204"/>
        <scheme val="minor"/>
      </rPr>
      <t>(ставки со страховкой):</t>
    </r>
  </si>
  <si>
    <t>для продавца</t>
  </si>
  <si>
    <t>Детская (ДФО)</t>
  </si>
  <si>
    <t xml:space="preserve">Детская </t>
  </si>
  <si>
    <t>ПОДБОРЩИК ИПОТЕЧНЫХ ПРОГРАММ</t>
  </si>
  <si>
    <t>СЭР + СБР</t>
  </si>
  <si>
    <r>
      <t xml:space="preserve">Взнос, </t>
    </r>
    <r>
      <rPr>
        <sz val="11"/>
        <color theme="1"/>
        <rFont val="Calibri"/>
        <family val="2"/>
        <charset val="204"/>
        <scheme val="minor"/>
      </rPr>
      <t>руб.</t>
    </r>
  </si>
  <si>
    <r>
      <t>Стоимость</t>
    </r>
    <r>
      <rPr>
        <sz val="11"/>
        <color theme="1"/>
        <rFont val="Calibri"/>
        <family val="2"/>
        <charset val="204"/>
        <scheme val="minor"/>
      </rPr>
      <t>, руб.</t>
    </r>
  </si>
  <si>
    <t>доходу</t>
  </si>
  <si>
    <t>аннуитет</t>
  </si>
  <si>
    <t>Кредит</t>
  </si>
  <si>
    <t>Дата выдачи</t>
  </si>
  <si>
    <t>Платежный период</t>
  </si>
  <si>
    <t>Аннуитет на льготный период</t>
  </si>
  <si>
    <t>кредиту</t>
  </si>
  <si>
    <t>равный</t>
  </si>
  <si>
    <t>с 15 по 18</t>
  </si>
  <si>
    <t>Есть</t>
  </si>
  <si>
    <t>Дата подачи заявки на кредит</t>
  </si>
  <si>
    <t>1 год</t>
  </si>
  <si>
    <t>6 месяцев</t>
  </si>
  <si>
    <t>Надбавка на инвестиционный период</t>
  </si>
  <si>
    <t>Дата изменения платежа через 6, 8, 12 месяцев</t>
  </si>
  <si>
    <t>2 года</t>
  </si>
  <si>
    <t>Нет</t>
  </si>
  <si>
    <t>весь срок</t>
  </si>
  <si>
    <t>Ставки базовые:</t>
  </si>
  <si>
    <t xml:space="preserve">инвестиционная </t>
  </si>
  <si>
    <t>титульная</t>
  </si>
  <si>
    <t>Ставки с дисконтом:</t>
  </si>
  <si>
    <t>Да</t>
  </si>
  <si>
    <t>ВТБ 24 (ПАО)</t>
  </si>
  <si>
    <t>График погашения</t>
  </si>
  <si>
    <t>Договор №</t>
  </si>
  <si>
    <t>Условия договора :</t>
  </si>
  <si>
    <t>Сумма договора :</t>
  </si>
  <si>
    <t>RUR</t>
  </si>
  <si>
    <t>Тип погашения :</t>
  </si>
  <si>
    <t>Равными платежами</t>
  </si>
  <si>
    <t>Процентная ставка :</t>
  </si>
  <si>
    <t>Периодичность :</t>
  </si>
  <si>
    <t>Ежемесячно</t>
  </si>
  <si>
    <t>Дата выдачи :</t>
  </si>
  <si>
    <t>:</t>
  </si>
  <si>
    <t>платежа</t>
  </si>
  <si>
    <t>Дата окончания :</t>
  </si>
  <si>
    <t>Дата опл-&gt;ВД :</t>
  </si>
  <si>
    <t>в след.раб.день</t>
  </si>
  <si>
    <t xml:space="preserve">с 2 по 10 </t>
  </si>
  <si>
    <t>2 число</t>
  </si>
  <si>
    <t>с 2 по 5</t>
  </si>
  <si>
    <t>Общий срок (дней) :</t>
  </si>
  <si>
    <t>Сумма процентов за весь срок:</t>
  </si>
  <si>
    <t>15 число</t>
  </si>
  <si>
    <t>Дата 1-го взноса :</t>
  </si>
  <si>
    <t>с 10 по 18</t>
  </si>
  <si>
    <t>10 число</t>
  </si>
  <si>
    <t>Число отлож.взн. :</t>
  </si>
  <si>
    <t>срока</t>
  </si>
  <si>
    <t>Платеж №</t>
  </si>
  <si>
    <t>Дата платежа</t>
  </si>
  <si>
    <t>Общая сумма платежа в погашение</t>
  </si>
  <si>
    <t>Сумма платежа в погашение основного долга</t>
  </si>
  <si>
    <t>Сумма платежа в погашение процентов</t>
  </si>
  <si>
    <t>Остаток задолженности после погашения платежа</t>
  </si>
  <si>
    <t>Доп.платежи в ОСЗ</t>
  </si>
  <si>
    <t>Общий платеж, включая досрочный</t>
  </si>
  <si>
    <t>Изменение</t>
  </si>
  <si>
    <t>с 20 по 28</t>
  </si>
  <si>
    <t>20 число</t>
  </si>
  <si>
    <t>с</t>
  </si>
  <si>
    <t>по</t>
  </si>
  <si>
    <t>ИТОГО:</t>
  </si>
  <si>
    <t>дисконт Купи-ставку/Эскроу (при наличии):</t>
  </si>
  <si>
    <r>
      <rPr>
        <sz val="9"/>
        <color rgb="FF00B050"/>
        <rFont val="Calibri"/>
        <family val="2"/>
        <charset val="204"/>
        <scheme val="minor"/>
      </rPr>
      <t>дисконт сегмента</t>
    </r>
    <r>
      <rPr>
        <sz val="9"/>
        <color theme="1"/>
        <rFont val="Calibri"/>
        <family val="2"/>
        <charset val="204"/>
        <scheme val="minor"/>
      </rPr>
      <t xml:space="preserve">/ </t>
    </r>
    <r>
      <rPr>
        <sz val="9"/>
        <color rgb="FFC00000"/>
        <rFont val="Calibri"/>
        <family val="2"/>
        <charset val="204"/>
        <scheme val="minor"/>
      </rPr>
      <t>надбавка за ПВ</t>
    </r>
  </si>
  <si>
    <t>% ставка льготного периода</t>
  </si>
  <si>
    <t>Дата ввода в эксплуатацию</t>
  </si>
  <si>
    <t>Эскроу-дисконт</t>
  </si>
  <si>
    <t>ячейки для ввода</t>
  </si>
  <si>
    <t>расчетные ячейки</t>
  </si>
  <si>
    <t>Страховка жизни</t>
  </si>
  <si>
    <t>1-й платеж</t>
  </si>
  <si>
    <t>Блок для применения Эскроу-дисконта на льготный период - до ввода объекта в эсплуатацию</t>
  </si>
  <si>
    <t xml:space="preserve">Срок дисконта-эскроу </t>
  </si>
  <si>
    <t>(кол-во месяцев от даты выдачи)</t>
  </si>
  <si>
    <t>База</t>
  </si>
  <si>
    <t>12/6 млн</t>
  </si>
  <si>
    <t>30 млн</t>
  </si>
  <si>
    <r>
      <rPr>
        <b/>
        <sz val="11"/>
        <color theme="0"/>
        <rFont val="Calibri"/>
        <family val="2"/>
        <charset val="204"/>
      </rPr>
      <t>❷</t>
    </r>
    <r>
      <rPr>
        <b/>
        <sz val="11"/>
        <color theme="0"/>
        <rFont val="Calibri"/>
        <family val="2"/>
        <charset val="204"/>
        <scheme val="minor"/>
      </rPr>
      <t>Продукт:</t>
    </r>
  </si>
  <si>
    <t>❸Сегмент:</t>
  </si>
  <si>
    <t>условия</t>
  </si>
  <si>
    <r>
      <rPr>
        <sz val="11"/>
        <color theme="1"/>
        <rFont val="Calibri"/>
        <family val="2"/>
        <charset val="204"/>
      </rPr>
      <t>❹</t>
    </r>
    <r>
      <rPr>
        <sz val="11"/>
        <color theme="1"/>
        <rFont val="Calibri"/>
        <family val="2"/>
        <charset val="204"/>
        <scheme val="minor"/>
      </rPr>
      <t>Взнос от:</t>
    </r>
  </si>
  <si>
    <r>
      <rPr>
        <b/>
        <sz val="11"/>
        <color theme="1"/>
        <rFont val="Calibri"/>
        <family val="2"/>
        <charset val="204"/>
      </rPr>
      <t>❺</t>
    </r>
    <r>
      <rPr>
        <b/>
        <sz val="12"/>
        <color theme="1"/>
        <rFont val="Calibri"/>
        <family val="2"/>
        <charset val="204"/>
        <scheme val="minor"/>
      </rPr>
      <t>ДИСКОНТЫ</t>
    </r>
  </si>
  <si>
    <r>
      <rPr>
        <b/>
        <sz val="11"/>
        <color theme="0"/>
        <rFont val="Calibri"/>
        <family val="2"/>
        <charset val="204"/>
      </rPr>
      <t xml:space="preserve">❶  </t>
    </r>
    <r>
      <rPr>
        <b/>
        <sz val="11"/>
        <color theme="0"/>
        <rFont val="Calibri"/>
        <family val="2"/>
        <charset val="204"/>
        <scheme val="minor"/>
      </rPr>
      <t>Объект:</t>
    </r>
  </si>
  <si>
    <t xml:space="preserve">Срок дисконта </t>
  </si>
  <si>
    <t>Срок (лет)</t>
  </si>
  <si>
    <t>Сумма до, млн.:</t>
  </si>
  <si>
    <t>МАШИНО-МЕСТО, КЛАДОВКА (готовое, строящееся)</t>
  </si>
  <si>
    <t>(не ДФО)</t>
  </si>
  <si>
    <t>до 3,2 млн. руб.</t>
  </si>
  <si>
    <t>Покупка жилья</t>
  </si>
  <si>
    <t>з/п</t>
  </si>
  <si>
    <r>
      <t xml:space="preserve">З/п                                           </t>
    </r>
    <r>
      <rPr>
        <b/>
        <sz val="20"/>
        <color rgb="FF00B050"/>
        <rFont val="Calibri"/>
        <family val="2"/>
        <charset val="204"/>
        <scheme val="minor"/>
      </rPr>
      <t>-0,3</t>
    </r>
  </si>
  <si>
    <t xml:space="preserve"> выберите тип объекта из списка:</t>
  </si>
  <si>
    <t>дисконт "Купи ставку"</t>
  </si>
  <si>
    <t xml:space="preserve">Размер дисконта к процентной ставке (в процентных пунктах). </t>
  </si>
  <si>
    <t xml:space="preserve">Комиссия/ субсидия от суммы кредита, в %. </t>
  </si>
  <si>
    <t>Срок действия дисконта, в месяцах с даты заключения кредитного договора (включительно)</t>
  </si>
  <si>
    <t>12 месяцев</t>
  </si>
  <si>
    <t>24 месяца</t>
  </si>
  <si>
    <t>на весь срок кредитного договора</t>
  </si>
  <si>
    <t>Комиссия в %</t>
  </si>
  <si>
    <t>Комиссия в рублях</t>
  </si>
  <si>
    <r>
      <t xml:space="preserve">ипотека другого банка (пока </t>
    </r>
    <r>
      <rPr>
        <b/>
        <sz val="11"/>
        <color theme="5" tint="-0.499984740745262"/>
        <rFont val="Calibri"/>
        <family val="2"/>
        <charset val="204"/>
        <scheme val="minor"/>
      </rPr>
      <t>не принимаем</t>
    </r>
    <r>
      <rPr>
        <b/>
        <sz val="11"/>
        <color theme="0" tint="-0.499984740745262"/>
        <rFont val="Calibri"/>
        <family val="2"/>
        <charset val="204"/>
        <scheme val="minor"/>
      </rPr>
      <t>)</t>
    </r>
  </si>
  <si>
    <t>min ПВ</t>
  </si>
  <si>
    <t>база ПВ</t>
  </si>
  <si>
    <t>гп ПВ</t>
  </si>
  <si>
    <t>ГОТОВОЕ / НОВОСТРОЙКА (квартира, студии, апартаменты, а таунхаус - ПВ от 30%)</t>
  </si>
  <si>
    <t>Перечень эскроу-дисконтов, применяемых для партнеров Банка - строительных компаний</t>
  </si>
  <si>
    <t>1. Продукты/Программы, по которым применяются эскроу-дисконты</t>
  </si>
  <si>
    <t>№ п/п</t>
  </si>
  <si>
    <t>Ипотечный кредитный продукт/Программа</t>
  </si>
  <si>
    <t>"0402.05 Ипотека. Строящееся жилье", включая Программу "Победа над формальностями"</t>
  </si>
  <si>
    <t>"Ипотека с господдержкой для семей с детьми", включая Программу "Победа над формальностями" (строящееся жилье)</t>
  </si>
  <si>
    <t>"Ипотека с господдержкой 2020", включая Программу "Победа над формальностями" (строящееся жилье)</t>
  </si>
  <si>
    <t>1.1.Особенности применения дисконтов:</t>
  </si>
  <si>
    <t>Допускается суммировать с дисконтами, предусмотренными Тарифным листом «Дисконты по промоакциям», а так же с дисконтами перечисленными в столбцах "Цифровой канал подачи заявки" и "Цифровой сервис" п.5 листа "На приобретение недвижимости" (и суммой перечисленных дисконтов, согласно правилам суммирования, изложенных в  вышеуказанном пункте).</t>
  </si>
  <si>
    <t>2. Список объектов строительства и размеров дисконтов:</t>
  </si>
  <si>
    <t xml:space="preserve">№ п/п </t>
  </si>
  <si>
    <t>Группа компаний</t>
  </si>
  <si>
    <t>Застройщик</t>
  </si>
  <si>
    <t>ИНН застройщика</t>
  </si>
  <si>
    <t>Объект (название ЖК)</t>
  </si>
  <si>
    <t>Адрес</t>
  </si>
  <si>
    <t>Разрешение на строительство (номер и дата)</t>
  </si>
  <si>
    <t>Период подачи заявок:</t>
  </si>
  <si>
    <t>Дата запуска</t>
  </si>
  <si>
    <t>Дата окончания</t>
  </si>
  <si>
    <t>Талан</t>
  </si>
  <si>
    <t xml:space="preserve">ООО «СЗ «Талан-Регион-18» </t>
  </si>
  <si>
    <t>Многофункциональная застройка территории в г. Набережные Челны, Республика Татарстан, ограниченной федеральной автомагистралью М7 «Москва-Уфа» и рекой Челнинка, Северо-Восточным и Юго-Западным жилыми районами. 1-й этап освоения территории. Этап строительства 7</t>
  </si>
  <si>
    <t>RU16302000-48-2021 от 20.02.2021г</t>
  </si>
  <si>
    <t>Многофункциональная застройка территории в г. Набережные Челны, Республика Татарстан, ограниченной федеральной автомагистралью М7 «Москва-Уфа» и рекой Челнинка, Северо-Восточным и Юго-Западным жилыми районами. 1-й этап освоения территории. Этап строительства 8</t>
  </si>
  <si>
    <t>RU16302000-47-2021 от 20.02.2021г</t>
  </si>
  <si>
    <t>SETLGROUP</t>
  </si>
  <si>
    <t xml:space="preserve">ООО «Специализированный застройщик «ОСТ-строй» </t>
  </si>
  <si>
    <t>Олимпия 1</t>
  </si>
  <si>
    <t>Калининградская область, Светлогорский р-н, г. Светлогорск, ул. Тихая</t>
  </si>
  <si>
    <t>№39-RU39329000-651-2020 от 14.12.2020</t>
  </si>
  <si>
    <t xml:space="preserve">ООО «Специализированный застройщик «Содружество Инвест» </t>
  </si>
  <si>
    <t>Стерео-3.1</t>
  </si>
  <si>
    <t xml:space="preserve"> Калининградская область, г. Калининград, ул. Батальная</t>
  </si>
  <si>
    <t>№ 39-RU39301000-064-2020 от 12.03.2020</t>
  </si>
  <si>
    <t>Олимпия 15</t>
  </si>
  <si>
    <t xml:space="preserve"> Калининградская область, Светлогорский р-н, г. Светлогорск, ул. Тихая</t>
  </si>
  <si>
    <t>№39-RU39329000-652-2020 от 14.12.2020</t>
  </si>
  <si>
    <t>ООО «Специализированный застройщик «Содружество Инвест»</t>
  </si>
  <si>
    <t>Стерео-3.2</t>
  </si>
  <si>
    <t>Калининградская область, г. Калининград, ул. Батальная</t>
  </si>
  <si>
    <t>№ 39-RU39301000-063-2020 от 12.03.2020</t>
  </si>
  <si>
    <t>ООО «Специализированный застройщик «ОСТ-строй»</t>
  </si>
  <si>
    <t>Олимпия 2</t>
  </si>
  <si>
    <t>Калининградская область, Светлогорский р-н, г. Светлогорск,  ул. Яблоневая, Многоквартирный жилой дом №2</t>
  </si>
  <si>
    <t>от 16.06.2021г. №39-RU39329000-383-2021</t>
  </si>
  <si>
    <t>Олимпия 12</t>
  </si>
  <si>
    <t>Калининградская область, Светлогорский р-н, г. Светлогорск,  ул. Яблоневая, Многоквартирный жилой дом №12</t>
  </si>
  <si>
    <t>от 17.06.2021г. №39-RU39329000-388-2021</t>
  </si>
  <si>
    <t>ООО «Специализированный застройщик «Сэтл Октябрьская»</t>
  </si>
  <si>
    <t>ЖК PULSE Premier</t>
  </si>
  <si>
    <t>Россия, Санкт-Петербург, Октябрьская набережная</t>
  </si>
  <si>
    <t>От 23.12.2021г. № 78-012-0488-2021</t>
  </si>
  <si>
    <t>ГК «Дом Строй»</t>
  </si>
  <si>
    <t>ООО СЗ «Дом-Строй Новосибирск»</t>
  </si>
  <si>
    <t>ЖК «Прованс»</t>
  </si>
  <si>
    <t xml:space="preserve"> г. Новосибирск, ул. Нарымская</t>
  </si>
  <si>
    <t>№ 54-Ru54303000-52-2021 от 24.03.2021г. с изменениями №54-Ru54303000-52и-2022 от 01.02.2022г</t>
  </si>
  <si>
    <t>3.Инструкция по выбору дисконта в СФР:</t>
  </si>
  <si>
    <r>
      <rPr>
        <b/>
        <sz val="12"/>
        <rFont val="Calibri"/>
        <family val="2"/>
        <charset val="204"/>
        <scheme val="minor"/>
      </rPr>
      <t>Размещение в СФР:</t>
    </r>
    <r>
      <rPr>
        <sz val="12"/>
        <rFont val="Calibri"/>
        <family val="2"/>
        <charset val="204"/>
        <scheme val="minor"/>
      </rPr>
      <t xml:space="preserve"> в разделе "Купи-ставку" (не в "Эскроу-дисконте"!).</t>
    </r>
  </si>
  <si>
    <t xml:space="preserve">Выбор дисконта в СФР: </t>
  </si>
  <si>
    <t xml:space="preserve">1) Наименование партнера = столбец  12 таблицы выше,  </t>
  </si>
  <si>
    <t>2) срок дисконта = столбцы 13 и далее, -  в зависимости от месяца подачи заявки.</t>
  </si>
  <si>
    <t xml:space="preserve">ООО СЗ «Рафстрой»  </t>
  </si>
  <si>
    <t>ГК Неометрия</t>
  </si>
  <si>
    <t>Краснодарский край, г. Сочи, Адлерский район, м-н Кудепста</t>
  </si>
  <si>
    <t xml:space="preserve">№ RU-23-309-8381-2021  от 04.06.2021 </t>
  </si>
  <si>
    <t>ЖК Флора 2</t>
  </si>
  <si>
    <t xml:space="preserve">Расчёты в графике являются предварительными и носят информационный характер </t>
  </si>
  <si>
    <r>
      <t xml:space="preserve">Общая сумма платежа </t>
    </r>
    <r>
      <rPr>
        <i/>
        <sz val="8"/>
        <rFont val="Arial Cyr"/>
        <charset val="204"/>
      </rPr>
      <t>(если проценты превышают платеж то выплачиваются только проценты)</t>
    </r>
  </si>
  <si>
    <t xml:space="preserve">Размер дисконта к процентной ставке </t>
  </si>
  <si>
    <t>без отсрочки</t>
  </si>
  <si>
    <t xml:space="preserve">дисконт за субсидию от партнера </t>
  </si>
  <si>
    <t xml:space="preserve">с шагом 0,11%: 0,11%-20,01% </t>
  </si>
  <si>
    <t xml:space="preserve">(варинты вида: </t>
  </si>
  <si>
    <t xml:space="preserve">с шагом: 0,1% 0,1%-20%; </t>
  </si>
  <si>
    <t>для ставок вида 7,99%</t>
  </si>
  <si>
    <t>с шагом 0,09%: 0,09%-19,99%</t>
  </si>
  <si>
    <t>для ставок вида 0,01%)</t>
  </si>
  <si>
    <t>Отсрочка КВ Партнеру</t>
  </si>
  <si>
    <t xml:space="preserve">покупка </t>
  </si>
  <si>
    <t>рефинансирование</t>
  </si>
  <si>
    <t>покупка + Цифровые сервисы</t>
  </si>
  <si>
    <t xml:space="preserve">Аннуитет после </t>
  </si>
  <si>
    <t>%  ставка после</t>
  </si>
  <si>
    <t>субсидия/комиссия партнера</t>
  </si>
  <si>
    <r>
      <t xml:space="preserve">5.2.2 Для срока взаиморасчетов 183 календарных дня или менее согласно п.3.3.3 типовой формы договора субсидирования </t>
    </r>
    <r>
      <rPr>
        <b/>
        <sz val="10"/>
        <color rgb="FFFF0000"/>
        <rFont val="Arial"/>
        <family val="2"/>
        <charset val="204"/>
      </rPr>
      <t>(не применяем с 1.05)</t>
    </r>
  </si>
  <si>
    <r>
      <t xml:space="preserve">5.2.3 Для срока взаиморасчетов 365 календарных дней или менее (но не менее 184 календарных дня) согласно п.3.3.3 типовой формы договора субсидирования </t>
    </r>
    <r>
      <rPr>
        <b/>
        <sz val="10"/>
        <color rgb="FFFF0000"/>
        <rFont val="Arial"/>
        <family val="2"/>
        <charset val="204"/>
      </rPr>
      <t>(не применяем с 1.05)</t>
    </r>
  </si>
  <si>
    <t>ГЖ</t>
  </si>
  <si>
    <t>СЖ</t>
  </si>
  <si>
    <t>ГК ОСТРОВА-УДМУРТИЯ</t>
  </si>
  <si>
    <t xml:space="preserve">ООО «Основа» </t>
  </si>
  <si>
    <t>«Многоэтажный жилой дом со встроенными помещениями по адресу: г. Ижевск, ул. К.Либкнехта и ул. Орджоникидзе»</t>
  </si>
  <si>
    <t>Удмуртская Республика, г. Ижевск, Первомайский район</t>
  </si>
  <si>
    <t>от 19.02.2020 (с учетом изменений от 11.06.2020 и 25.08.2020) №18-ru18303000-04-2020</t>
  </si>
  <si>
    <t xml:space="preserve">ЖК Флора 3  </t>
  </si>
  <si>
    <t xml:space="preserve">от 04.06.2021 № RU-23-309-8381-2021  </t>
  </si>
  <si>
    <t>ГК NOVA</t>
  </si>
  <si>
    <t>Карельский 5</t>
  </si>
  <si>
    <t>ООО «Специализированный застройщик «Карельский 5»</t>
  </si>
  <si>
    <t xml:space="preserve">Россия, Республика Карелия, г. Петрозаводск, район пересечения улиц Лермонтова и Чехова </t>
  </si>
  <si>
    <t xml:space="preserve">10-RU10301000-7-2021 от 02.04.2021
10-RU10301000-7/1-2021 от 20.05.2021
10-RU10301000-7/2-2021 от 28.06.2021
</t>
  </si>
  <si>
    <t>ООО Спецзастройщик «ТСИ»</t>
  </si>
  <si>
    <t>ЖК Радужный</t>
  </si>
  <si>
    <t>Республика Татарстан, Зеленодольский муниципальный район, Осиновское сельское поселение, с. Осиново</t>
  </si>
  <si>
    <t>от 01.04.2021 № 16-519-14-2021</t>
  </si>
  <si>
    <t>от 12.08.2021 № 16-519-55-2021</t>
  </si>
  <si>
    <t>от 12.08.2021 № 16-519-56-2021</t>
  </si>
  <si>
    <t>ЖК Мечта</t>
  </si>
  <si>
    <t>Республика Татарстан, МО "г. Казань", г. Казань, Советский район, ул. Аделя Кутуя, 86</t>
  </si>
  <si>
    <t>от 13.07.2021 № 16-RU16301000-175-2021</t>
  </si>
  <si>
    <t>от 31.08.2021 № 16-RU16301000-232-2021</t>
  </si>
  <si>
    <t xml:space="preserve">ЖК «Прованс»
Объект недвижимости - Многоквартирный многоэтажный дом с объектами обслуживания жилой застройки, автостоянкой и трансформаторной подстанцией, в состав которого входят объекты долевого строительства, строящийся в соответствии с Разрешением на строительство №54-Ru54303000-52-2021 от 24.03.2021г. с изменениями №54-Ru54303000-52и-2022 от 01.02.2022г. на Земельном участке.
</t>
  </si>
  <si>
    <t xml:space="preserve">Земельный участок, принадлежащий на праве собственности Заемщику, с кадастровым №54:35:021027:3987, площадью 7109
+/- 30 кв. м, расположенный по адресу: Новосибирская область, г. Новосибирск, ул. Нарымская, на котором осуществляется
строительство Объекта недвижимости.
</t>
  </si>
  <si>
    <t>М2</t>
  </si>
  <si>
    <t>* Условия применения  дисконтов - покупка Сервисов на выбор:</t>
  </si>
  <si>
    <t>Ростовская область</t>
  </si>
  <si>
    <t>Детская госпрограмма</t>
  </si>
  <si>
    <t>Региональная программа _ Ростовская область</t>
  </si>
  <si>
    <t>Детская + Цифровые сервисы</t>
  </si>
  <si>
    <t>Цифровые сервисы</t>
  </si>
  <si>
    <t xml:space="preserve"> господдержка для IT</t>
  </si>
  <si>
    <t xml:space="preserve">ЖК Облака </t>
  </si>
  <si>
    <r>
      <t xml:space="preserve">Дисконт 
</t>
    </r>
    <r>
      <rPr>
        <sz val="10"/>
        <rFont val="Calibri"/>
        <family val="2"/>
        <charset val="204"/>
        <scheme val="minor"/>
      </rPr>
      <t xml:space="preserve">(в процентных пунктах) до даты ввода в эксплуатацию </t>
    </r>
  </si>
  <si>
    <r>
      <rPr>
        <b/>
        <sz val="10"/>
        <rFont val="Calibri"/>
        <family val="2"/>
        <charset val="204"/>
        <scheme val="minor"/>
      </rPr>
      <t>Наименование партнера в СФР</t>
    </r>
    <r>
      <rPr>
        <sz val="10"/>
        <rFont val="Calibri"/>
        <family val="2"/>
        <charset val="204"/>
        <scheme val="minor"/>
      </rPr>
      <t xml:space="preserve"> (настройка - через дисконт СФР  "Купи-ставку")</t>
    </r>
  </si>
  <si>
    <r>
      <rPr>
        <b/>
        <sz val="10"/>
        <rFont val="Calibri"/>
        <family val="2"/>
        <charset val="204"/>
        <scheme val="minor"/>
      </rPr>
      <t>Количество месяцев действия</t>
    </r>
    <r>
      <rPr>
        <sz val="10"/>
        <rFont val="Calibri"/>
        <family val="2"/>
        <charset val="204"/>
        <scheme val="minor"/>
      </rPr>
      <t xml:space="preserve"> дисконта. Зависит от календарного месяца подачи заявки на ипотеку:</t>
    </r>
  </si>
  <si>
    <t>Ссылка на Матрицу в Вики</t>
  </si>
  <si>
    <t>30/15 млн</t>
  </si>
  <si>
    <t>действует с: 25.05.2022</t>
  </si>
  <si>
    <t>ООО СЗ «Белые Росы»</t>
  </si>
  <si>
    <t>Краснодарский край, г Новороссийск, ул. Куникова</t>
  </si>
  <si>
    <t>от 25.12.2019 № 23-308000-1133-2019.</t>
  </si>
  <si>
    <t>ООО СЗ «Рафстрой»</t>
  </si>
  <si>
    <t>ЖК Флора 3</t>
  </si>
  <si>
    <t>от 04.06.2021 № RU-23-309-8381-2021</t>
  </si>
  <si>
    <t>ООО "Специализированный застройщик Зелёная Горка"</t>
  </si>
  <si>
    <t>ЖК Нескучный Сад</t>
  </si>
  <si>
    <t>Краснодарский край, г. Сочи, Адлерский р-н, ул. Ленина</t>
  </si>
  <si>
    <t>от 06.07.2021 № RU-23-309-8389-2021</t>
  </si>
  <si>
    <t>ГК «КСК»</t>
  </si>
  <si>
    <t>ООО "Специализированный застройщик "КСК-Строй"</t>
  </si>
  <si>
    <t>ЖК Морской (I этап)</t>
  </si>
  <si>
    <t>Калининградская область, г. Светлогорск, ул. Ольховая</t>
  </si>
  <si>
    <t>от 20.05.2020 №39-RU39329000-121-2020</t>
  </si>
  <si>
    <t>ЖК Морской (II этап)</t>
  </si>
  <si>
    <t>от 20.05.2020 №39-RU39329000-122-2020</t>
  </si>
  <si>
    <t>ЖК Воздушный</t>
  </si>
  <si>
    <t>от 03.07.2020г. №39-RU39329000-235-2020</t>
  </si>
  <si>
    <t>ЖК Парковый</t>
  </si>
  <si>
    <t>от 29.01.2021 №39-RU39329000-048-2021</t>
  </si>
  <si>
    <t>ЖК Солнечный</t>
  </si>
  <si>
    <t>от 03.11.2020 №39-RU39329000-512-2020</t>
  </si>
  <si>
    <t>ООО "Специализированный застройщик "Западный лес"</t>
  </si>
  <si>
    <t>ЖК Альпенштадт</t>
  </si>
  <si>
    <t>Калининградская область, г.Калининград по ул. Горького-ул. Б.Окружная 3-я</t>
  </si>
  <si>
    <t>от 14.10.2020г. №39-RU39301000-452-2020</t>
  </si>
  <si>
    <t>от 27.12.2021г. №39-RU39301000-946-2021</t>
  </si>
  <si>
    <t>ООО "Специализированный застройщик "Балтик-коттедж"</t>
  </si>
  <si>
    <t>ЖК Соло</t>
  </si>
  <si>
    <t>Калининградская область, г. Калининград, Советский пр-т, ул. Красная</t>
  </si>
  <si>
    <t>от 28.08.2020г. №39-RU39301000-341-2020</t>
  </si>
  <si>
    <t>ООО "Специализированный застройщик "В.Н."</t>
  </si>
  <si>
    <t>ЖК Пальмбург</t>
  </si>
  <si>
    <t>Калининградская область, р-н Гурьевский, пос.Прибрежное</t>
  </si>
  <si>
    <t>от 08.07.2020г.№39-RU39310000-240-2020</t>
  </si>
  <si>
    <t>ООО "Специализированный застройщик "КалининградИнвестСтрой"</t>
  </si>
  <si>
    <t>ЖК Левада</t>
  </si>
  <si>
    <t>Калининградская область, г.Калининград, ул.Тихорецкая</t>
  </si>
  <si>
    <t>от 01.04.2021г. №39-RU39301000-211-2021</t>
  </si>
  <si>
    <t>Господдержка 2020</t>
  </si>
  <si>
    <t>ГП 2020 + Цифровые сервисы</t>
  </si>
  <si>
    <t xml:space="preserve">5.2.1 Для срока взаиморасчетов 10 рабочих дней  согласно п.3.3.3  типовой формы договора субсидирования. По дате принятия решения по заявке на ипотечный кредитный продукт - с  14.06.2022 включительно </t>
  </si>
  <si>
    <t xml:space="preserve">5. Матрица дисконтов и комиссий/субсидий, уплачиваемых партнером/ контрагентом в пользу Банка при предоставлении дисконта к процентым ставкам по ипотечным кредитам.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</si>
</sst>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0\ &quot;₽&quot;;[Red]\-#,##0\ &quot;₽&quot;"/>
    <numFmt numFmtId="42" formatCode="_-* #,##0\ &quot;₽&quot;_-;\-* #,##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0.0_ ;\-#,##0.0\ "/>
    <numFmt numFmtId="169" formatCode="#,##0.00[$р.-419]"/>
    <numFmt numFmtId="170" formatCode="d\-mmm\-yyyy"/>
    <numFmt numFmtId="171" formatCode="[$$-409]#,##0.00"/>
    <numFmt numFmtId="172" formatCode="dd\.mm\.yy\ hh:mm:ss"/>
    <numFmt numFmtId="173" formatCode="[$-F800]dddd\,\ mmmm\ dd\,\ yyyy"/>
    <numFmt numFmtId="174" formatCode="_-* #,##0.00&quot;р.&quot;_-;\-* #,##0.00&quot;р.&quot;_-;_-* &quot;-&quot;??&quot;р.&quot;_-;_-@_-"/>
    <numFmt numFmtId="175" formatCode="_-* #,##0[$р.-419]_-;\-* #,##0[$р.-419]_-;_-* &quot;-&quot;[$р.-419]_-;_-@_-"/>
    <numFmt numFmtId="176" formatCode="#,##0.00&quot;р.&quot;"/>
    <numFmt numFmtId="177" formatCode="_-* #,##0.00_р_._-;\-* #,##0.00_р_._-;_-* &quot;-&quot;??_р_._-;_-@_-"/>
    <numFmt numFmtId="178" formatCode="dd\.mm\.yy"/>
    <numFmt numFmtId="179" formatCode="_-[$$-409]* #,##0.00_ ;_-[$$-409]* \-#,##0.00\ ;_-[$$-409]* &quot;-&quot;??_ ;_-@_ "/>
    <numFmt numFmtId="180" formatCode="#,##0.00\ &quot;₽&quot;"/>
  </numFmts>
  <fonts count="95" x14ac:knownFonts="1">
    <font>
      <sz val="11"/>
      <color theme="1"/>
      <name val="Calibri"/>
      <family val="2"/>
      <charset val="204"/>
      <scheme val="minor"/>
    </font>
    <font>
      <b/>
      <sz val="11"/>
      <color theme="1"/>
      <name val="Calibri"/>
      <family val="2"/>
      <charset val="204"/>
      <scheme val="minor"/>
    </font>
    <font>
      <b/>
      <sz val="11"/>
      <name val="Calibri"/>
      <family val="2"/>
      <charset val="204"/>
      <scheme val="minor"/>
    </font>
    <font>
      <sz val="11"/>
      <name val="Calibri"/>
      <family val="2"/>
      <charset val="204"/>
      <scheme val="minor"/>
    </font>
    <font>
      <b/>
      <sz val="11"/>
      <color theme="0"/>
      <name val="Calibri"/>
      <family val="2"/>
      <charset val="204"/>
      <scheme val="minor"/>
    </font>
    <font>
      <sz val="11"/>
      <color theme="1"/>
      <name val="Calibri"/>
      <family val="2"/>
      <charset val="204"/>
      <scheme val="minor"/>
    </font>
    <font>
      <sz val="11"/>
      <color rgb="FF00B050"/>
      <name val="Calibri"/>
      <family val="2"/>
      <charset val="204"/>
      <scheme val="minor"/>
    </font>
    <font>
      <sz val="11"/>
      <color theme="1"/>
      <name val="Calibri"/>
      <family val="2"/>
      <charset val="204"/>
    </font>
    <font>
      <b/>
      <sz val="14"/>
      <color theme="1"/>
      <name val="Calibri"/>
      <family val="2"/>
      <charset val="204"/>
      <scheme val="minor"/>
    </font>
    <font>
      <sz val="14"/>
      <name val="Calibri"/>
      <family val="2"/>
      <charset val="204"/>
      <scheme val="minor"/>
    </font>
    <font>
      <sz val="9"/>
      <color rgb="FF002060"/>
      <name val="Calibri"/>
      <family val="2"/>
      <charset val="204"/>
      <scheme val="minor"/>
    </font>
    <font>
      <sz val="14"/>
      <color theme="0" tint="-0.499984740745262"/>
      <name val="Calibri"/>
      <family val="2"/>
      <charset val="204"/>
      <scheme val="minor"/>
    </font>
    <font>
      <sz val="11"/>
      <color theme="1"/>
      <name val="Calibri"/>
      <family val="2"/>
      <scheme val="minor"/>
    </font>
    <font>
      <sz val="8"/>
      <name val="Microsoft Sans Serif"/>
      <family val="2"/>
      <charset val="204"/>
    </font>
    <font>
      <b/>
      <sz val="9"/>
      <color indexed="81"/>
      <name val="Tahoma"/>
      <family val="2"/>
      <charset val="204"/>
    </font>
    <font>
      <sz val="9"/>
      <color indexed="81"/>
      <name val="Tahoma"/>
      <family val="2"/>
      <charset val="204"/>
    </font>
    <font>
      <sz val="11"/>
      <color theme="0" tint="-0.499984740745262"/>
      <name val="Calibri"/>
      <family val="2"/>
      <charset val="204"/>
      <scheme val="minor"/>
    </font>
    <font>
      <b/>
      <sz val="12"/>
      <name val="Calibri"/>
      <family val="2"/>
      <charset val="204"/>
      <scheme val="minor"/>
    </font>
    <font>
      <sz val="9"/>
      <color theme="1"/>
      <name val="Calibri"/>
      <family val="2"/>
      <charset val="204"/>
      <scheme val="minor"/>
    </font>
    <font>
      <b/>
      <sz val="14"/>
      <color rgb="FF002060"/>
      <name val="Calibri"/>
      <family val="2"/>
      <charset val="204"/>
      <scheme val="minor"/>
    </font>
    <font>
      <sz val="10"/>
      <color theme="1"/>
      <name val="Calibri"/>
      <family val="2"/>
      <charset val="204"/>
      <scheme val="minor"/>
    </font>
    <font>
      <u/>
      <sz val="11"/>
      <color theme="10"/>
      <name val="Calibri"/>
      <family val="2"/>
      <charset val="204"/>
      <scheme val="minor"/>
    </font>
    <font>
      <u/>
      <sz val="10"/>
      <color theme="10"/>
      <name val="Calibri"/>
      <family val="2"/>
      <charset val="204"/>
      <scheme val="minor"/>
    </font>
    <font>
      <u/>
      <sz val="9"/>
      <color theme="10"/>
      <name val="Calibri"/>
      <family val="2"/>
      <charset val="204"/>
      <scheme val="minor"/>
    </font>
    <font>
      <b/>
      <sz val="16"/>
      <color rgb="FF002060"/>
      <name val="Calibri"/>
      <family val="2"/>
      <charset val="204"/>
      <scheme val="minor"/>
    </font>
    <font>
      <sz val="9"/>
      <name val="Calibri"/>
      <family val="2"/>
      <charset val="204"/>
      <scheme val="minor"/>
    </font>
    <font>
      <b/>
      <sz val="12"/>
      <color rgb="FF00B050"/>
      <name val="Calibri"/>
      <family val="2"/>
      <charset val="204"/>
      <scheme val="minor"/>
    </font>
    <font>
      <i/>
      <sz val="9"/>
      <color theme="5" tint="-0.249977111117893"/>
      <name val="Calibri"/>
      <family val="2"/>
      <charset val="204"/>
      <scheme val="minor"/>
    </font>
    <font>
      <sz val="11"/>
      <color rgb="FF1F497D"/>
      <name val="Calibri"/>
      <family val="2"/>
      <charset val="204"/>
      <scheme val="minor"/>
    </font>
    <font>
      <b/>
      <sz val="9"/>
      <color theme="1"/>
      <name val="Calibri"/>
      <family val="2"/>
      <charset val="204"/>
      <scheme val="minor"/>
    </font>
    <font>
      <sz val="8"/>
      <name val="Calibri"/>
      <family val="2"/>
      <charset val="204"/>
      <scheme val="minor"/>
    </font>
    <font>
      <sz val="8"/>
      <color theme="1"/>
      <name val="Calibri"/>
      <family val="2"/>
      <charset val="204"/>
      <scheme val="minor"/>
    </font>
    <font>
      <sz val="9"/>
      <color rgb="FF00B050"/>
      <name val="Calibri"/>
      <family val="2"/>
      <charset val="204"/>
      <scheme val="minor"/>
    </font>
    <font>
      <sz val="9"/>
      <color rgb="FFC00000"/>
      <name val="Calibri"/>
      <family val="2"/>
      <charset val="204"/>
      <scheme val="minor"/>
    </font>
    <font>
      <b/>
      <sz val="9"/>
      <color rgb="FF002060"/>
      <name val="Calibri"/>
      <family val="2"/>
      <charset val="204"/>
      <scheme val="minor"/>
    </font>
    <font>
      <sz val="11"/>
      <color rgb="FF0070C0"/>
      <name val="Calibri"/>
      <family val="2"/>
      <charset val="204"/>
      <scheme val="minor"/>
    </font>
    <font>
      <b/>
      <sz val="8"/>
      <name val="Calibri"/>
      <family val="2"/>
      <charset val="204"/>
      <scheme val="minor"/>
    </font>
    <font>
      <b/>
      <sz val="20"/>
      <color rgb="FF00B0F0"/>
      <name val="Calibri"/>
      <family val="2"/>
      <charset val="204"/>
      <scheme val="minor"/>
    </font>
    <font>
      <i/>
      <sz val="10"/>
      <color theme="5" tint="-0.249977111117893"/>
      <name val="Calibri"/>
      <family val="2"/>
      <charset val="204"/>
      <scheme val="minor"/>
    </font>
    <font>
      <sz val="10"/>
      <color theme="0"/>
      <name val="Calibri"/>
      <family val="2"/>
      <charset val="204"/>
      <scheme val="minor"/>
    </font>
    <font>
      <sz val="11"/>
      <color rgb="FF00A1DA"/>
      <name val="Calibri"/>
      <family val="2"/>
      <charset val="204"/>
      <scheme val="minor"/>
    </font>
    <font>
      <b/>
      <sz val="16"/>
      <name val="Calibri"/>
      <family val="2"/>
      <charset val="204"/>
      <scheme val="minor"/>
    </font>
    <font>
      <sz val="10"/>
      <name val="Arial Cyr"/>
      <charset val="204"/>
    </font>
    <font>
      <b/>
      <sz val="10"/>
      <name val="Arial Cyr"/>
      <charset val="204"/>
    </font>
    <font>
      <u/>
      <sz val="10"/>
      <color rgb="FFFF0000"/>
      <name val="Arial Cyr"/>
      <charset val="204"/>
    </font>
    <font>
      <sz val="10"/>
      <color theme="4" tint="-0.499984740745262"/>
      <name val="Arial Cyr"/>
      <charset val="204"/>
    </font>
    <font>
      <sz val="8"/>
      <name val="Arial Cyr"/>
      <charset val="204"/>
    </font>
    <font>
      <i/>
      <sz val="10"/>
      <color theme="4" tint="-0.499984740745262"/>
      <name val="Arial Cyr"/>
      <charset val="204"/>
    </font>
    <font>
      <b/>
      <sz val="12"/>
      <color theme="1"/>
      <name val="Calibri"/>
      <family val="2"/>
      <charset val="204"/>
      <scheme val="minor"/>
    </font>
    <font>
      <i/>
      <sz val="10"/>
      <name val="Arial Cyr"/>
      <charset val="204"/>
    </font>
    <font>
      <i/>
      <sz val="10"/>
      <color rgb="FF00A1DA"/>
      <name val="Arial Cyr"/>
      <charset val="204"/>
    </font>
    <font>
      <sz val="11"/>
      <name val="Arial Cyr"/>
      <charset val="204"/>
    </font>
    <font>
      <b/>
      <sz val="11"/>
      <color theme="0"/>
      <name val="Calibri"/>
      <family val="2"/>
      <charset val="204"/>
    </font>
    <font>
      <b/>
      <sz val="11"/>
      <color theme="1"/>
      <name val="Calibri"/>
      <family val="2"/>
      <charset val="204"/>
    </font>
    <font>
      <sz val="10"/>
      <name val="Calibri"/>
      <family val="2"/>
      <charset val="204"/>
    </font>
    <font>
      <b/>
      <sz val="12"/>
      <color theme="5" tint="-0.249977111117893"/>
      <name val="Arial Cyr"/>
      <charset val="204"/>
    </font>
    <font>
      <b/>
      <sz val="12"/>
      <color rgb="FF0070C0"/>
      <name val="Arial Cyr"/>
      <charset val="204"/>
    </font>
    <font>
      <b/>
      <i/>
      <sz val="12"/>
      <color rgb="FF0070C0"/>
      <name val="Arial Cyr"/>
      <charset val="204"/>
    </font>
    <font>
      <b/>
      <sz val="20"/>
      <color theme="0"/>
      <name val="Calibri"/>
      <family val="2"/>
      <charset val="204"/>
      <scheme val="minor"/>
    </font>
    <font>
      <b/>
      <sz val="20"/>
      <color rgb="FF00B050"/>
      <name val="Calibri"/>
      <family val="2"/>
      <charset val="204"/>
      <scheme val="minor"/>
    </font>
    <font>
      <u/>
      <sz val="11"/>
      <color theme="10"/>
      <name val="Calibri"/>
      <family val="2"/>
      <scheme val="minor"/>
    </font>
    <font>
      <sz val="11"/>
      <color theme="1"/>
      <name val="Calibri"/>
      <family val="2"/>
    </font>
    <font>
      <b/>
      <sz val="11"/>
      <color theme="0" tint="-0.499984740745262"/>
      <name val="Calibri"/>
      <family val="2"/>
      <charset val="204"/>
      <scheme val="minor"/>
    </font>
    <font>
      <b/>
      <sz val="16"/>
      <color theme="0" tint="-0.499984740745262"/>
      <name val="Calibri"/>
      <family val="2"/>
      <charset val="204"/>
      <scheme val="minor"/>
    </font>
    <font>
      <b/>
      <sz val="11"/>
      <color theme="5" tint="-0.499984740745262"/>
      <name val="Calibri"/>
      <family val="2"/>
      <charset val="204"/>
      <scheme val="minor"/>
    </font>
    <font>
      <sz val="11"/>
      <color theme="5" tint="-0.499984740745262"/>
      <name val="Arial Cyr"/>
      <charset val="204"/>
    </font>
    <font>
      <sz val="10"/>
      <color theme="5" tint="-0.499984740745262"/>
      <name val="Arial Cyr"/>
      <charset val="204"/>
    </font>
    <font>
      <i/>
      <sz val="10"/>
      <color theme="5" tint="-0.499984740745262"/>
      <name val="Arial Cyr"/>
      <charset val="204"/>
    </font>
    <font>
      <sz val="10"/>
      <color theme="5" tint="-0.249977111117893"/>
      <name val="Arial Cyr"/>
      <charset val="204"/>
    </font>
    <font>
      <sz val="14"/>
      <color theme="0"/>
      <name val="Calibri"/>
      <family val="2"/>
      <charset val="204"/>
      <scheme val="minor"/>
    </font>
    <font>
      <sz val="11"/>
      <color theme="4" tint="0.79998168889431442"/>
      <name val="Calibri"/>
      <family val="2"/>
      <charset val="204"/>
      <scheme val="minor"/>
    </font>
    <font>
      <i/>
      <sz val="10"/>
      <name val="Arial"/>
      <family val="2"/>
      <charset val="204"/>
    </font>
    <font>
      <b/>
      <sz val="12"/>
      <name val="Arial"/>
      <family val="2"/>
      <charset val="204"/>
    </font>
    <font>
      <b/>
      <sz val="11"/>
      <name val="Arial"/>
      <family val="2"/>
      <charset val="204"/>
    </font>
    <font>
      <sz val="10"/>
      <name val="Arial"/>
      <family val="2"/>
      <charset val="204"/>
    </font>
    <font>
      <b/>
      <sz val="10"/>
      <name val="Arial"/>
      <family val="2"/>
      <charset val="204"/>
    </font>
    <font>
      <u/>
      <sz val="10"/>
      <name val="Arial"/>
      <family val="2"/>
      <charset val="204"/>
    </font>
    <font>
      <b/>
      <i/>
      <sz val="10"/>
      <name val="Arial"/>
      <family val="2"/>
      <charset val="204"/>
    </font>
    <font>
      <sz val="10"/>
      <name val="Calibri"/>
      <family val="2"/>
      <charset val="204"/>
      <scheme val="minor"/>
    </font>
    <font>
      <b/>
      <sz val="10"/>
      <name val="Calibri"/>
      <family val="2"/>
      <charset val="204"/>
      <scheme val="minor"/>
    </font>
    <font>
      <sz val="16"/>
      <name val="Calibri"/>
      <family val="2"/>
      <charset val="204"/>
      <scheme val="minor"/>
    </font>
    <font>
      <sz val="12"/>
      <name val="Calibri"/>
      <family val="2"/>
      <charset val="204"/>
      <scheme val="minor"/>
    </font>
    <font>
      <sz val="11"/>
      <color theme="4" tint="0.59999389629810485"/>
      <name val="Calibri"/>
      <family val="2"/>
      <charset val="204"/>
      <scheme val="minor"/>
    </font>
    <font>
      <sz val="12"/>
      <color theme="5" tint="-0.249977111117893"/>
      <name val="Arial Cyr"/>
      <charset val="204"/>
    </font>
    <font>
      <i/>
      <sz val="8"/>
      <name val="Arial Cyr"/>
      <charset val="204"/>
    </font>
    <font>
      <b/>
      <sz val="10"/>
      <color rgb="FFFF0000"/>
      <name val="Arial"/>
      <family val="2"/>
      <charset val="204"/>
    </font>
    <font>
      <sz val="8"/>
      <name val="Arial"/>
      <family val="2"/>
      <charset val="204"/>
    </font>
    <font>
      <i/>
      <sz val="10"/>
      <color rgb="FF0094C8"/>
      <name val="Arial Cyr"/>
      <charset val="204"/>
    </font>
    <font>
      <i/>
      <sz val="11"/>
      <color rgb="FF0094C8"/>
      <name val="Calibri"/>
      <family val="2"/>
      <charset val="204"/>
      <scheme val="minor"/>
    </font>
    <font>
      <b/>
      <sz val="14"/>
      <name val="Calibri"/>
      <family val="2"/>
      <charset val="204"/>
      <scheme val="minor"/>
    </font>
    <font>
      <strike/>
      <sz val="10"/>
      <color rgb="FFFF0000"/>
      <name val="Calibri"/>
      <family val="2"/>
      <charset val="204"/>
      <scheme val="minor"/>
    </font>
    <font>
      <strike/>
      <sz val="9"/>
      <color rgb="FFFF0000"/>
      <name val="Calibri"/>
      <family val="2"/>
      <charset val="204"/>
      <scheme val="minor"/>
    </font>
    <font>
      <strike/>
      <sz val="16"/>
      <color rgb="FFFF0000"/>
      <name val="Calibri"/>
      <family val="2"/>
      <charset val="204"/>
      <scheme val="minor"/>
    </font>
    <font>
      <b/>
      <strike/>
      <sz val="12"/>
      <color rgb="FFFF0000"/>
      <name val="Calibri"/>
      <family val="2"/>
      <charset val="204"/>
      <scheme val="minor"/>
    </font>
    <font>
      <b/>
      <strike/>
      <sz val="14"/>
      <color rgb="FFFF0000"/>
      <name val="Calibri"/>
      <family val="2"/>
      <charset val="204"/>
      <scheme val="minor"/>
    </font>
  </fonts>
  <fills count="1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2"/>
        <bgColor indexed="64"/>
      </patternFill>
    </fill>
    <fill>
      <patternFill patternType="solid">
        <fgColor theme="0"/>
        <bgColor rgb="FF000000"/>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s>
  <borders count="77">
    <border>
      <left/>
      <right/>
      <top/>
      <bottom/>
      <diagonal/>
    </border>
    <border>
      <left style="medium">
        <color indexed="64"/>
      </left>
      <right style="thin">
        <color rgb="FF002060"/>
      </right>
      <top style="medium">
        <color indexed="64"/>
      </top>
      <bottom/>
      <diagonal/>
    </border>
    <border>
      <left style="thin">
        <color rgb="FF002060"/>
      </left>
      <right style="thin">
        <color rgb="FF002060"/>
      </right>
      <top style="medium">
        <color indexed="64"/>
      </top>
      <bottom/>
      <diagonal/>
    </border>
    <border>
      <left style="thin">
        <color rgb="FF002060"/>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2060"/>
      </left>
      <right/>
      <top/>
      <bottom style="medium">
        <color rgb="FF002060"/>
      </bottom>
      <diagonal/>
    </border>
    <border>
      <left/>
      <right/>
      <top/>
      <bottom style="medium">
        <color rgb="FF002060"/>
      </bottom>
      <diagonal/>
    </border>
    <border>
      <left/>
      <right/>
      <top style="thin">
        <color rgb="FF002060"/>
      </top>
      <bottom/>
      <diagonal/>
    </border>
    <border>
      <left/>
      <right/>
      <top style="thin">
        <color rgb="FF002060"/>
      </top>
      <bottom style="thin">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2060"/>
      </bottom>
      <diagonal/>
    </border>
    <border>
      <left/>
      <right/>
      <top style="thin">
        <color indexed="64"/>
      </top>
      <bottom style="thin">
        <color indexed="64"/>
      </bottom>
      <diagonal/>
    </border>
    <border>
      <left/>
      <right style="hair">
        <color indexed="64"/>
      </right>
      <top style="medium">
        <color rgb="FF002060"/>
      </top>
      <bottom/>
      <diagonal/>
    </border>
    <border>
      <left/>
      <right style="hair">
        <color indexed="64"/>
      </right>
      <top/>
      <bottom/>
      <diagonal/>
    </border>
    <border>
      <left/>
      <right style="hair">
        <color indexed="64"/>
      </right>
      <top style="thin">
        <color rgb="FF002060"/>
      </top>
      <bottom/>
      <diagonal/>
    </border>
    <border>
      <left/>
      <right style="hair">
        <color indexed="64"/>
      </right>
      <top style="thin">
        <color rgb="FF002060"/>
      </top>
      <bottom style="thin">
        <color rgb="FF002060"/>
      </bottom>
      <diagonal/>
    </border>
    <border>
      <left/>
      <right/>
      <top style="thin">
        <color theme="4" tint="-0.249977111117893"/>
      </top>
      <bottom/>
      <diagonal/>
    </border>
    <border>
      <left style="medium">
        <color rgb="FF002060"/>
      </left>
      <right/>
      <top/>
      <bottom style="thin">
        <color theme="4" tint="-0.249977111117893"/>
      </bottom>
      <diagonal/>
    </border>
    <border>
      <left/>
      <right/>
      <top/>
      <bottom style="thin">
        <color theme="4" tint="-0.249977111117893"/>
      </bottom>
      <diagonal/>
    </border>
    <border>
      <left style="medium">
        <color rgb="FF002060"/>
      </left>
      <right style="medium">
        <color rgb="FF002060"/>
      </right>
      <top/>
      <bottom style="medium">
        <color rgb="FF002060"/>
      </bottom>
      <diagonal/>
    </border>
    <border>
      <left style="medium">
        <color rgb="FF002060"/>
      </left>
      <right style="medium">
        <color rgb="FF002060"/>
      </right>
      <top/>
      <bottom style="thin">
        <color theme="4" tint="-0.249977111117893"/>
      </bottom>
      <diagonal/>
    </border>
    <border>
      <left/>
      <right style="medium">
        <color rgb="FF002060"/>
      </right>
      <top/>
      <bottom style="thin">
        <color theme="4" tint="-0.24997711111789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rgb="FF002060"/>
      </left>
      <right/>
      <top style="thin">
        <color theme="4" tint="-0.249977111117893"/>
      </top>
      <bottom/>
      <diagonal/>
    </border>
    <border>
      <left style="medium">
        <color rgb="FF002060"/>
      </left>
      <right style="medium">
        <color rgb="FF002060"/>
      </right>
      <top style="thin">
        <color theme="4" tint="-0.249977111117893"/>
      </top>
      <bottom/>
      <diagonal/>
    </border>
    <border>
      <left/>
      <right style="thin">
        <color indexed="64"/>
      </right>
      <top style="thin">
        <color theme="4" tint="-0.249977111117893"/>
      </top>
      <bottom/>
      <diagonal/>
    </border>
    <border>
      <left/>
      <right style="hair">
        <color indexed="64"/>
      </right>
      <top/>
      <bottom style="thin">
        <color rgb="FF002060"/>
      </bottom>
      <diagonal/>
    </border>
    <border>
      <left/>
      <right/>
      <top style="medium">
        <color rgb="FF002060"/>
      </top>
      <bottom/>
      <diagonal/>
    </border>
    <border>
      <left style="medium">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style="medium">
        <color rgb="FF0000CC"/>
      </left>
      <right style="medium">
        <color indexed="12"/>
      </right>
      <top style="medium">
        <color indexed="12"/>
      </top>
      <bottom style="medium">
        <color indexed="12"/>
      </bottom>
      <diagonal/>
    </border>
    <border>
      <left style="medium">
        <color rgb="FF0000CC"/>
      </left>
      <right style="medium">
        <color rgb="FF0000CC"/>
      </right>
      <top style="medium">
        <color rgb="FF0000CC"/>
      </top>
      <bottom style="medium">
        <color rgb="FF0000CC"/>
      </bottom>
      <diagonal/>
    </border>
    <border>
      <left/>
      <right/>
      <top/>
      <bottom style="medium">
        <color rgb="FFFF0000"/>
      </bottom>
      <diagonal/>
    </border>
    <border>
      <left style="medium">
        <color rgb="FFFF0000"/>
      </left>
      <right/>
      <top style="medium">
        <color rgb="FFFF0000"/>
      </top>
      <bottom/>
      <diagonal/>
    </border>
    <border>
      <left/>
      <right style="medium">
        <color rgb="FF0000CC"/>
      </right>
      <top style="medium">
        <color rgb="FFFF0000"/>
      </top>
      <bottom/>
      <diagonal/>
    </border>
    <border>
      <left style="medium">
        <color theme="3" tint="-0.24994659260841701"/>
      </left>
      <right style="medium">
        <color indexed="10"/>
      </right>
      <top style="medium">
        <color theme="3" tint="-0.24994659260841701"/>
      </top>
      <bottom style="medium">
        <color theme="3" tint="-0.24994659260841701"/>
      </bottom>
      <diagonal/>
    </border>
    <border>
      <left/>
      <right style="medium">
        <color indexed="12"/>
      </right>
      <top style="medium">
        <color indexed="12"/>
      </top>
      <bottom style="medium">
        <color indexed="12"/>
      </bottom>
      <diagonal/>
    </border>
    <border>
      <left style="hair">
        <color indexed="64"/>
      </left>
      <right/>
      <top style="medium">
        <color rgb="FF002060"/>
      </top>
      <bottom/>
      <diagonal/>
    </border>
    <border>
      <left style="thin">
        <color rgb="FF000000"/>
      </left>
      <right style="thin">
        <color rgb="FF000000"/>
      </right>
      <top style="thin">
        <color rgb="FF000000"/>
      </top>
      <bottom style="thin">
        <color rgb="FF000000"/>
      </bottom>
      <diagonal/>
    </border>
    <border>
      <left/>
      <right/>
      <top style="thin">
        <color rgb="FF002060"/>
      </top>
      <bottom style="thin">
        <color theme="8" tint="-0.499984740745262"/>
      </bottom>
      <diagonal/>
    </border>
    <border>
      <left/>
      <right style="hair">
        <color indexed="64"/>
      </right>
      <top style="thin">
        <color rgb="FF002060"/>
      </top>
      <bottom style="thin">
        <color theme="8" tint="-0.499984740745262"/>
      </bottom>
      <diagonal/>
    </border>
    <border>
      <left style="hair">
        <color indexed="64"/>
      </left>
      <right/>
      <top style="thin">
        <color rgb="FF002060"/>
      </top>
      <bottom style="thin">
        <color theme="8" tint="-0.499984740745262"/>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2">
    <xf numFmtId="0" fontId="0" fillId="0" borderId="0"/>
    <xf numFmtId="9" fontId="5" fillId="0" borderId="0" applyFont="0" applyFill="0" applyBorder="0" applyAlignment="0" applyProtection="0"/>
    <xf numFmtId="0" fontId="5" fillId="0" borderId="0"/>
    <xf numFmtId="0" fontId="12" fillId="0" borderId="0"/>
    <xf numFmtId="0" fontId="13" fillId="0" borderId="0">
      <alignment vertical="top"/>
      <protection locked="0"/>
    </xf>
    <xf numFmtId="0" fontId="21" fillId="0" borderId="0" applyNumberFormat="0" applyFill="0" applyBorder="0" applyAlignment="0" applyProtection="0"/>
    <xf numFmtId="164" fontId="5" fillId="0" borderId="0" applyFont="0" applyFill="0" applyBorder="0" applyAlignment="0" applyProtection="0"/>
    <xf numFmtId="0" fontId="42" fillId="0" borderId="0"/>
    <xf numFmtId="9" fontId="42" fillId="0" borderId="0" applyFont="0" applyFill="0" applyBorder="0" applyAlignment="0" applyProtection="0"/>
    <xf numFmtId="174" fontId="42" fillId="0" borderId="0" applyFont="0" applyFill="0" applyBorder="0" applyAlignment="0" applyProtection="0"/>
    <xf numFmtId="177" fontId="42" fillId="0" borderId="0" applyFont="0" applyFill="0" applyBorder="0" applyAlignment="0" applyProtection="0"/>
    <xf numFmtId="0" fontId="13" fillId="0" borderId="0">
      <alignment vertical="top"/>
      <protection locked="0"/>
    </xf>
    <xf numFmtId="9" fontId="12" fillId="0" borderId="0" applyFont="0" applyFill="0" applyBorder="0" applyAlignment="0" applyProtection="0"/>
    <xf numFmtId="0" fontId="60" fillId="0" borderId="0" applyNumberFormat="0" applyFill="0" applyBorder="0" applyAlignment="0" applyProtection="0"/>
    <xf numFmtId="0" fontId="61" fillId="0" borderId="0"/>
    <xf numFmtId="0" fontId="5" fillId="0" borderId="0"/>
    <xf numFmtId="0" fontId="5" fillId="0" borderId="0"/>
    <xf numFmtId="0" fontId="5" fillId="0" borderId="0"/>
    <xf numFmtId="43" fontId="12" fillId="0" borderId="0" applyFont="0" applyFill="0" applyBorder="0" applyAlignment="0" applyProtection="0"/>
    <xf numFmtId="0" fontId="5" fillId="0" borderId="0"/>
    <xf numFmtId="0" fontId="54" fillId="0" borderId="53"/>
    <xf numFmtId="0" fontId="12" fillId="0" borderId="0"/>
  </cellStyleXfs>
  <cellXfs count="499">
    <xf numFmtId="0" fontId="0" fillId="0" borderId="0" xfId="0"/>
    <xf numFmtId="0" fontId="0" fillId="0" borderId="0" xfId="0" applyAlignment="1">
      <alignment horizontal="center"/>
    </xf>
    <xf numFmtId="0" fontId="2" fillId="0" borderId="1" xfId="0" applyFont="1" applyFill="1" applyBorder="1" applyAlignment="1">
      <alignment horizontal="center" vertical="center" wrapText="1"/>
    </xf>
    <xf numFmtId="0" fontId="0" fillId="4" borderId="2" xfId="0" applyFill="1" applyBorder="1" applyAlignment="1">
      <alignment horizontal="center" vertical="center"/>
    </xf>
    <xf numFmtId="0" fontId="3" fillId="0" borderId="0" xfId="0" applyFont="1"/>
    <xf numFmtId="9" fontId="0" fillId="7" borderId="0" xfId="0" applyNumberFormat="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6" fillId="0" borderId="0" xfId="0" applyFont="1"/>
    <xf numFmtId="0" fontId="17" fillId="4" borderId="10" xfId="0" applyFont="1" applyFill="1" applyBorder="1" applyAlignment="1">
      <alignment horizontal="left" vertical="center" wrapText="1"/>
    </xf>
    <xf numFmtId="0" fontId="19" fillId="0" borderId="0" xfId="0" applyFont="1"/>
    <xf numFmtId="0" fontId="18" fillId="0" borderId="0" xfId="0" applyFont="1" applyAlignment="1">
      <alignment vertical="top" wrapText="1"/>
    </xf>
    <xf numFmtId="0" fontId="21" fillId="0" borderId="0" xfId="5"/>
    <xf numFmtId="0" fontId="18" fillId="0" borderId="0" xfId="0" applyFont="1" applyAlignment="1">
      <alignment horizontal="left" vertical="top" wrapText="1"/>
    </xf>
    <xf numFmtId="0" fontId="25" fillId="4"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2" fillId="4" borderId="0" xfId="5" applyFont="1" applyFill="1" applyAlignment="1">
      <alignment vertical="center"/>
    </xf>
    <xf numFmtId="9" fontId="0" fillId="7" borderId="15" xfId="0" applyNumberFormat="1" applyFill="1" applyBorder="1" applyAlignment="1">
      <alignment horizontal="center" vertical="center" wrapText="1"/>
    </xf>
    <xf numFmtId="6" fontId="26" fillId="0" borderId="14" xfId="0" applyNumberFormat="1" applyFont="1" applyBorder="1" applyAlignment="1">
      <alignment horizontal="center" vertical="center" wrapText="1"/>
    </xf>
    <xf numFmtId="0" fontId="0" fillId="0" borderId="21" xfId="0" applyBorder="1"/>
    <xf numFmtId="9" fontId="16" fillId="0" borderId="0" xfId="0" applyNumberFormat="1" applyFont="1"/>
    <xf numFmtId="10" fontId="16" fillId="0" borderId="0" xfId="0" applyNumberFormat="1" applyFont="1"/>
    <xf numFmtId="9" fontId="16" fillId="0" borderId="0" xfId="0" applyNumberFormat="1" applyFont="1" applyAlignment="1">
      <alignment horizontal="center"/>
    </xf>
    <xf numFmtId="0" fontId="28" fillId="0" borderId="0" xfId="0" applyFont="1" applyBorder="1" applyAlignment="1">
      <alignment vertical="center" wrapText="1"/>
    </xf>
    <xf numFmtId="0" fontId="23" fillId="4" borderId="5" xfId="5" applyFont="1" applyFill="1" applyBorder="1" applyAlignment="1">
      <alignment horizontal="center" vertical="center" wrapText="1"/>
    </xf>
    <xf numFmtId="0" fontId="30" fillId="0" borderId="0" xfId="0" quotePrefix="1" applyFont="1"/>
    <xf numFmtId="0" fontId="31" fillId="0" borderId="0" xfId="0" applyFont="1" applyAlignment="1">
      <alignment vertical="center" wrapText="1"/>
    </xf>
    <xf numFmtId="10" fontId="16" fillId="0" borderId="0" xfId="0" applyNumberFormat="1" applyFont="1" applyAlignment="1">
      <alignment horizontal="center"/>
    </xf>
    <xf numFmtId="0" fontId="1" fillId="0" borderId="0" xfId="0" applyFont="1" applyBorder="1" applyAlignment="1">
      <alignment horizontal="center" vertical="center"/>
    </xf>
    <xf numFmtId="0" fontId="4" fillId="3" borderId="27" xfId="0" applyFont="1" applyFill="1" applyBorder="1" applyAlignment="1">
      <alignment horizontal="center" vertical="center" wrapText="1"/>
    </xf>
    <xf numFmtId="0" fontId="23" fillId="4" borderId="0" xfId="5" applyFont="1" applyFill="1" applyBorder="1" applyAlignment="1">
      <alignment vertical="center"/>
    </xf>
    <xf numFmtId="9" fontId="0" fillId="0" borderId="0" xfId="0" applyNumberFormat="1"/>
    <xf numFmtId="0" fontId="3" fillId="4" borderId="3" xfId="0" applyFont="1" applyFill="1" applyBorder="1" applyAlignment="1">
      <alignment horizontal="center" vertical="center"/>
    </xf>
    <xf numFmtId="168" fontId="6" fillId="4" borderId="11" xfId="6"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9" fontId="3" fillId="2" borderId="30" xfId="0" applyNumberFormat="1" applyFont="1" applyFill="1" applyBorder="1" applyAlignment="1">
      <alignment horizontal="center" vertical="center"/>
    </xf>
    <xf numFmtId="9" fontId="0" fillId="0" borderId="0" xfId="0" applyNumberFormat="1" applyAlignment="1">
      <alignment horizontal="center"/>
    </xf>
    <xf numFmtId="165" fontId="0" fillId="2" borderId="28"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165" fontId="3" fillId="2" borderId="33" xfId="0" applyNumberFormat="1" applyFont="1" applyFill="1" applyBorder="1" applyAlignment="1">
      <alignment horizontal="center" vertical="center" wrapText="1"/>
    </xf>
    <xf numFmtId="0" fontId="39" fillId="8" borderId="8" xfId="5" applyFont="1" applyFill="1" applyBorder="1" applyAlignment="1">
      <alignment horizontal="center" vertical="top" wrapText="1"/>
    </xf>
    <xf numFmtId="0" fontId="8" fillId="4" borderId="14" xfId="0" applyFont="1" applyFill="1" applyBorder="1" applyAlignment="1">
      <alignment horizontal="center" vertical="center" wrapText="1"/>
    </xf>
    <xf numFmtId="10" fontId="40" fillId="6" borderId="14" xfId="0" applyNumberFormat="1" applyFont="1" applyFill="1" applyBorder="1" applyAlignment="1">
      <alignment horizontal="center" vertical="center"/>
    </xf>
    <xf numFmtId="167" fontId="40" fillId="6" borderId="14" xfId="6" applyNumberFormat="1" applyFont="1" applyFill="1" applyBorder="1" applyAlignment="1">
      <alignment horizontal="center" vertical="center"/>
    </xf>
    <xf numFmtId="0" fontId="40" fillId="6" borderId="14" xfId="0" applyFont="1" applyFill="1" applyBorder="1" applyAlignment="1">
      <alignment horizontal="center" vertical="center"/>
    </xf>
    <xf numFmtId="0" fontId="29" fillId="4" borderId="0" xfId="0" applyFont="1" applyFill="1" applyAlignment="1"/>
    <xf numFmtId="0" fontId="0" fillId="4" borderId="0" xfId="0" applyFill="1"/>
    <xf numFmtId="6" fontId="26" fillId="0" borderId="0" xfId="0" applyNumberFormat="1" applyFont="1" applyBorder="1" applyAlignment="1">
      <alignment horizontal="center" vertical="center" wrapText="1"/>
    </xf>
    <xf numFmtId="10" fontId="40" fillId="4" borderId="0" xfId="0" applyNumberFormat="1" applyFont="1" applyFill="1" applyBorder="1" applyAlignment="1">
      <alignment horizontal="center" vertical="center"/>
    </xf>
    <xf numFmtId="167" fontId="40" fillId="4" borderId="14" xfId="6" applyNumberFormat="1" applyFont="1" applyFill="1" applyBorder="1" applyAlignment="1">
      <alignment horizontal="center" vertical="center"/>
    </xf>
    <xf numFmtId="10" fontId="40" fillId="4" borderId="0" xfId="1" applyNumberFormat="1" applyFont="1" applyFill="1" applyBorder="1" applyAlignment="1">
      <alignment horizontal="center" vertical="center"/>
    </xf>
    <xf numFmtId="0" fontId="2" fillId="4" borderId="17" xfId="0"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10" fontId="9" fillId="5" borderId="9" xfId="0" applyNumberFormat="1" applyFont="1" applyFill="1" applyBorder="1" applyAlignment="1">
      <alignment horizontal="center" vertical="center"/>
    </xf>
    <xf numFmtId="165" fontId="9" fillId="5" borderId="18" xfId="5" applyNumberFormat="1" applyFont="1" applyFill="1" applyBorder="1" applyAlignment="1">
      <alignment horizontal="center" vertical="center"/>
    </xf>
    <xf numFmtId="165" fontId="41" fillId="5" borderId="17" xfId="0" applyNumberFormat="1" applyFont="1" applyFill="1" applyBorder="1" applyAlignment="1">
      <alignment horizontal="center" vertical="center"/>
    </xf>
    <xf numFmtId="0" fontId="42" fillId="0" borderId="0" xfId="7" applyProtection="1">
      <protection hidden="1"/>
    </xf>
    <xf numFmtId="0" fontId="42" fillId="0" borderId="0" xfId="7" applyBorder="1" applyAlignment="1" applyProtection="1">
      <alignment horizontal="center"/>
      <protection hidden="1"/>
    </xf>
    <xf numFmtId="0" fontId="42" fillId="0" borderId="0" xfId="7" applyFont="1" applyProtection="1">
      <protection hidden="1"/>
    </xf>
    <xf numFmtId="169" fontId="42" fillId="0" borderId="0" xfId="7" applyNumberFormat="1" applyBorder="1" applyAlignment="1" applyProtection="1">
      <alignment horizontal="center"/>
      <protection hidden="1"/>
    </xf>
    <xf numFmtId="10" fontId="0" fillId="0" borderId="0" xfId="8" applyNumberFormat="1" applyFont="1" applyBorder="1" applyAlignment="1" applyProtection="1">
      <alignment horizontal="center"/>
      <protection hidden="1"/>
    </xf>
    <xf numFmtId="0" fontId="42" fillId="0" borderId="0" xfId="7" applyAlignment="1" applyProtection="1">
      <alignment horizontal="center" vertical="center"/>
      <protection hidden="1"/>
    </xf>
    <xf numFmtId="0" fontId="42" fillId="0" borderId="0" xfId="7" applyAlignment="1" applyProtection="1">
      <alignment horizontal="center" vertical="center" wrapText="1"/>
      <protection hidden="1"/>
    </xf>
    <xf numFmtId="0" fontId="42" fillId="0" borderId="0" xfId="7" applyAlignment="1" applyProtection="1">
      <alignment horizontal="center"/>
      <protection hidden="1"/>
    </xf>
    <xf numFmtId="10" fontId="42" fillId="0" borderId="45" xfId="7" applyNumberFormat="1" applyBorder="1" applyAlignment="1" applyProtection="1">
      <alignment horizontal="center"/>
      <protection hidden="1"/>
    </xf>
    <xf numFmtId="171" fontId="42" fillId="0" borderId="0" xfId="7" applyNumberFormat="1" applyBorder="1" applyAlignment="1" applyProtection="1">
      <alignment horizontal="center"/>
      <protection hidden="1"/>
    </xf>
    <xf numFmtId="10" fontId="0" fillId="0" borderId="0" xfId="8" applyNumberFormat="1" applyFont="1" applyProtection="1">
      <protection hidden="1"/>
    </xf>
    <xf numFmtId="169" fontId="42" fillId="9" borderId="0" xfId="7" applyNumberFormat="1" applyFill="1" applyBorder="1" applyAlignment="1" applyProtection="1">
      <alignment horizontal="center"/>
      <protection hidden="1"/>
    </xf>
    <xf numFmtId="0" fontId="42" fillId="9" borderId="0" xfId="7" applyFill="1" applyBorder="1" applyAlignment="1" applyProtection="1">
      <alignment horizontal="center"/>
      <protection hidden="1"/>
    </xf>
    <xf numFmtId="10" fontId="42" fillId="9" borderId="0" xfId="8" applyNumberFormat="1" applyFill="1" applyBorder="1" applyAlignment="1" applyProtection="1">
      <alignment horizontal="center"/>
      <protection hidden="1"/>
    </xf>
    <xf numFmtId="170" fontId="42" fillId="9" borderId="0" xfId="7" applyNumberFormat="1" applyFill="1" applyBorder="1" applyAlignment="1" applyProtection="1">
      <alignment horizontal="center"/>
      <protection hidden="1"/>
    </xf>
    <xf numFmtId="10" fontId="42" fillId="9" borderId="0" xfId="8" applyNumberFormat="1" applyFont="1" applyFill="1" applyProtection="1">
      <protection hidden="1"/>
    </xf>
    <xf numFmtId="10" fontId="42" fillId="9" borderId="45" xfId="7" applyNumberFormat="1" applyFill="1" applyBorder="1" applyAlignment="1" applyProtection="1">
      <alignment horizontal="center"/>
      <protection hidden="1"/>
    </xf>
    <xf numFmtId="10" fontId="42" fillId="9" borderId="0" xfId="8" applyNumberFormat="1" applyFont="1" applyFill="1" applyBorder="1" applyAlignment="1" applyProtection="1">
      <alignment horizontal="center"/>
      <protection hidden="1"/>
    </xf>
    <xf numFmtId="171" fontId="42" fillId="9" borderId="0" xfId="7" applyNumberFormat="1" applyFill="1" applyBorder="1" applyAlignment="1" applyProtection="1">
      <alignment horizontal="center"/>
      <protection hidden="1"/>
    </xf>
    <xf numFmtId="0" fontId="42" fillId="9" borderId="0" xfId="7" applyFill="1" applyProtection="1">
      <protection hidden="1"/>
    </xf>
    <xf numFmtId="0" fontId="42" fillId="9" borderId="0" xfId="7" applyFill="1" applyAlignment="1" applyProtection="1">
      <alignment horizontal="center" vertical="center" wrapText="1"/>
      <protection hidden="1"/>
    </xf>
    <xf numFmtId="171" fontId="42" fillId="9" borderId="0" xfId="7" applyNumberFormat="1" applyFill="1" applyBorder="1" applyProtection="1">
      <protection hidden="1"/>
    </xf>
    <xf numFmtId="0" fontId="43" fillId="9" borderId="0" xfId="7" applyFont="1" applyFill="1" applyAlignment="1" applyProtection="1">
      <alignment horizontal="right"/>
      <protection hidden="1"/>
    </xf>
    <xf numFmtId="1" fontId="42" fillId="9" borderId="0" xfId="7" applyNumberFormat="1" applyFill="1" applyBorder="1" applyProtection="1">
      <protection hidden="1"/>
    </xf>
    <xf numFmtId="170" fontId="42" fillId="9" borderId="44" xfId="7" applyNumberFormat="1" applyFill="1" applyBorder="1" applyAlignment="1" applyProtection="1">
      <alignment horizontal="center"/>
      <protection hidden="1"/>
    </xf>
    <xf numFmtId="1" fontId="42" fillId="9" borderId="0" xfId="7" applyNumberFormat="1" applyFill="1" applyBorder="1" applyAlignment="1" applyProtection="1">
      <alignment horizontal="center"/>
      <protection hidden="1"/>
    </xf>
    <xf numFmtId="1" fontId="42" fillId="9" borderId="0" xfId="7" applyNumberFormat="1" applyFill="1" applyProtection="1">
      <protection hidden="1"/>
    </xf>
    <xf numFmtId="0" fontId="42" fillId="0" borderId="0" xfId="7" applyBorder="1" applyAlignment="1" applyProtection="1">
      <alignment wrapText="1"/>
      <protection hidden="1"/>
    </xf>
    <xf numFmtId="0" fontId="42" fillId="0" borderId="0" xfId="7" applyBorder="1" applyAlignment="1" applyProtection="1">
      <alignment horizontal="center" wrapText="1"/>
      <protection hidden="1"/>
    </xf>
    <xf numFmtId="0" fontId="42" fillId="0" borderId="0" xfId="7" applyFill="1" applyProtection="1">
      <protection hidden="1"/>
    </xf>
    <xf numFmtId="171" fontId="42" fillId="0" borderId="0" xfId="7" applyNumberFormat="1" applyBorder="1" applyProtection="1">
      <protection hidden="1"/>
    </xf>
    <xf numFmtId="3" fontId="42" fillId="0" borderId="0" xfId="7" applyNumberFormat="1" applyBorder="1" applyProtection="1">
      <protection hidden="1"/>
    </xf>
    <xf numFmtId="14" fontId="42" fillId="0" borderId="0" xfId="7" applyNumberFormat="1" applyProtection="1">
      <protection hidden="1"/>
    </xf>
    <xf numFmtId="170" fontId="42" fillId="0" borderId="0" xfId="7" applyNumberFormat="1" applyBorder="1" applyAlignment="1" applyProtection="1">
      <alignment horizontal="center"/>
      <protection hidden="1"/>
    </xf>
    <xf numFmtId="172" fontId="42" fillId="0" borderId="0" xfId="7" applyNumberFormat="1" applyBorder="1" applyAlignment="1" applyProtection="1">
      <alignment horizontal="center"/>
      <protection hidden="1"/>
    </xf>
    <xf numFmtId="0" fontId="42" fillId="0" borderId="0" xfId="7" applyBorder="1" applyAlignment="1" applyProtection="1">
      <protection hidden="1"/>
    </xf>
    <xf numFmtId="173" fontId="42" fillId="0" borderId="0" xfId="7" applyNumberFormat="1" applyAlignment="1" applyProtection="1">
      <protection hidden="1"/>
    </xf>
    <xf numFmtId="0" fontId="42" fillId="0" borderId="0" xfId="7" applyBorder="1" applyAlignment="1" applyProtection="1">
      <alignment horizontal="right"/>
      <protection hidden="1"/>
    </xf>
    <xf numFmtId="10" fontId="42" fillId="0" borderId="0" xfId="8" applyNumberFormat="1" applyBorder="1" applyAlignment="1" applyProtection="1">
      <alignment horizontal="center"/>
      <protection hidden="1"/>
    </xf>
    <xf numFmtId="4" fontId="42" fillId="0" borderId="0" xfId="7" applyNumberFormat="1" applyBorder="1" applyAlignment="1" applyProtection="1">
      <alignment horizontal="left"/>
      <protection hidden="1"/>
    </xf>
    <xf numFmtId="10" fontId="0" fillId="0" borderId="0" xfId="8" applyNumberFormat="1" applyFont="1" applyBorder="1" applyAlignment="1" applyProtection="1">
      <alignment horizontal="left"/>
      <protection hidden="1"/>
    </xf>
    <xf numFmtId="170" fontId="42" fillId="0" borderId="0" xfId="7" applyNumberFormat="1" applyBorder="1" applyAlignment="1" applyProtection="1">
      <alignment horizontal="right"/>
      <protection hidden="1"/>
    </xf>
    <xf numFmtId="171" fontId="45" fillId="0" borderId="0" xfId="7" applyNumberFormat="1" applyFont="1" applyBorder="1" applyProtection="1">
      <protection hidden="1"/>
    </xf>
    <xf numFmtId="175" fontId="46" fillId="0" borderId="0" xfId="9" applyNumberFormat="1" applyFont="1" applyProtection="1">
      <protection hidden="1"/>
    </xf>
    <xf numFmtId="9" fontId="46" fillId="0" borderId="0" xfId="8" applyFont="1" applyAlignment="1" applyProtection="1">
      <alignment horizontal="center"/>
      <protection hidden="1"/>
    </xf>
    <xf numFmtId="10" fontId="42" fillId="0" borderId="0" xfId="7" applyNumberFormat="1" applyBorder="1" applyAlignment="1" applyProtection="1">
      <alignment horizontal="left"/>
      <protection hidden="1"/>
    </xf>
    <xf numFmtId="170" fontId="42" fillId="0" borderId="0" xfId="7" applyNumberFormat="1" applyAlignment="1" applyProtection="1">
      <alignment horizontal="right"/>
      <protection hidden="1"/>
    </xf>
    <xf numFmtId="174" fontId="42" fillId="0" borderId="43" xfId="7" applyNumberFormat="1" applyBorder="1" applyProtection="1">
      <protection hidden="1"/>
    </xf>
    <xf numFmtId="14" fontId="42" fillId="0" borderId="43" xfId="7" applyNumberFormat="1" applyBorder="1" applyProtection="1">
      <protection hidden="1"/>
    </xf>
    <xf numFmtId="0" fontId="42" fillId="0" borderId="43" xfId="7" applyBorder="1" applyAlignment="1" applyProtection="1">
      <alignment horizontal="center"/>
      <protection hidden="1"/>
    </xf>
    <xf numFmtId="0" fontId="42" fillId="0" borderId="0" xfId="7" applyAlignment="1" applyProtection="1">
      <alignment horizontal="right"/>
      <protection hidden="1"/>
    </xf>
    <xf numFmtId="1" fontId="42" fillId="0" borderId="0" xfId="7" applyNumberFormat="1" applyAlignment="1" applyProtection="1">
      <alignment horizontal="left"/>
      <protection hidden="1"/>
    </xf>
    <xf numFmtId="9" fontId="42" fillId="0" borderId="0" xfId="8" applyProtection="1">
      <protection hidden="1"/>
    </xf>
    <xf numFmtId="175" fontId="46" fillId="0" borderId="0" xfId="9" applyNumberFormat="1" applyFont="1" applyFill="1" applyProtection="1">
      <protection hidden="1"/>
    </xf>
    <xf numFmtId="9" fontId="46" fillId="0" borderId="0" xfId="8" applyFont="1" applyFill="1" applyAlignment="1" applyProtection="1">
      <alignment horizontal="center"/>
      <protection hidden="1"/>
    </xf>
    <xf numFmtId="0" fontId="42" fillId="0" borderId="0" xfId="7" applyAlignment="1" applyProtection="1">
      <protection hidden="1"/>
    </xf>
    <xf numFmtId="170" fontId="42" fillId="0" borderId="0" xfId="7" applyNumberFormat="1" applyProtection="1">
      <protection hidden="1"/>
    </xf>
    <xf numFmtId="0" fontId="42" fillId="0" borderId="0" xfId="7" applyAlignment="1" applyProtection="1">
      <alignment horizontal="left"/>
      <protection hidden="1"/>
    </xf>
    <xf numFmtId="0" fontId="42" fillId="0" borderId="0" xfId="7" applyBorder="1" applyAlignment="1" applyProtection="1">
      <alignment horizontal="center" vertical="center" wrapText="1"/>
      <protection hidden="1"/>
    </xf>
    <xf numFmtId="0" fontId="42" fillId="0" borderId="0" xfId="7" applyFill="1" applyBorder="1" applyProtection="1">
      <protection hidden="1"/>
    </xf>
    <xf numFmtId="0" fontId="42" fillId="0" borderId="5" xfId="7" applyNumberFormat="1" applyBorder="1" applyAlignment="1" applyProtection="1">
      <alignment horizontal="center" vertical="center" wrapText="1"/>
      <protection hidden="1"/>
    </xf>
    <xf numFmtId="0" fontId="42" fillId="0" borderId="11" xfId="7" applyNumberFormat="1" applyBorder="1" applyAlignment="1" applyProtection="1">
      <alignment horizontal="center" vertical="center" wrapText="1"/>
      <protection hidden="1"/>
    </xf>
    <xf numFmtId="0" fontId="42" fillId="0" borderId="5" xfId="7" applyBorder="1" applyAlignment="1" applyProtection="1">
      <alignment horizontal="center"/>
      <protection hidden="1"/>
    </xf>
    <xf numFmtId="170" fontId="42" fillId="0" borderId="5" xfId="7" applyNumberFormat="1" applyBorder="1" applyProtection="1">
      <protection hidden="1"/>
    </xf>
    <xf numFmtId="176" fontId="42" fillId="0" borderId="5" xfId="7" applyNumberFormat="1" applyBorder="1" applyProtection="1">
      <protection hidden="1"/>
    </xf>
    <xf numFmtId="0" fontId="42" fillId="0" borderId="25" xfId="7" applyBorder="1" applyProtection="1">
      <protection hidden="1"/>
    </xf>
    <xf numFmtId="0" fontId="42" fillId="0" borderId="0" xfId="7" applyBorder="1" applyProtection="1">
      <protection hidden="1"/>
    </xf>
    <xf numFmtId="178" fontId="42" fillId="0" borderId="5" xfId="7" applyNumberFormat="1" applyBorder="1" applyAlignment="1" applyProtection="1">
      <alignment horizontal="center"/>
      <protection hidden="1"/>
    </xf>
    <xf numFmtId="174" fontId="42" fillId="0" borderId="50" xfId="7" applyNumberFormat="1" applyBorder="1" applyProtection="1">
      <protection hidden="1"/>
    </xf>
    <xf numFmtId="14" fontId="42" fillId="0" borderId="0" xfId="7" applyNumberFormat="1" applyBorder="1" applyProtection="1">
      <protection hidden="1"/>
    </xf>
    <xf numFmtId="1" fontId="42" fillId="0" borderId="0" xfId="7" applyNumberFormat="1" applyProtection="1">
      <protection hidden="1"/>
    </xf>
    <xf numFmtId="171" fontId="42" fillId="0" borderId="0" xfId="7" applyNumberFormat="1" applyProtection="1">
      <protection hidden="1"/>
    </xf>
    <xf numFmtId="0" fontId="42" fillId="0" borderId="5" xfId="7" applyFill="1" applyBorder="1" applyAlignment="1" applyProtection="1">
      <alignment horizontal="center"/>
      <protection hidden="1"/>
    </xf>
    <xf numFmtId="1" fontId="42" fillId="0" borderId="0" xfId="7" applyNumberFormat="1" applyFill="1" applyProtection="1">
      <protection hidden="1"/>
    </xf>
    <xf numFmtId="171" fontId="42" fillId="0" borderId="0" xfId="7" applyNumberFormat="1" applyFill="1" applyProtection="1">
      <protection hidden="1"/>
    </xf>
    <xf numFmtId="178" fontId="42" fillId="0" borderId="5" xfId="7" applyNumberFormat="1" applyFill="1" applyBorder="1" applyAlignment="1" applyProtection="1">
      <alignment horizontal="center"/>
      <protection hidden="1"/>
    </xf>
    <xf numFmtId="0" fontId="42" fillId="0" borderId="43" xfId="7" applyFill="1" applyBorder="1" applyAlignment="1" applyProtection="1">
      <alignment horizontal="center"/>
      <protection hidden="1"/>
    </xf>
    <xf numFmtId="174" fontId="42" fillId="0" borderId="43" xfId="7" applyNumberFormat="1" applyFill="1" applyBorder="1" applyProtection="1">
      <protection hidden="1"/>
    </xf>
    <xf numFmtId="14" fontId="42" fillId="0" borderId="43" xfId="7" applyNumberFormat="1" applyFill="1" applyBorder="1" applyProtection="1">
      <protection hidden="1"/>
    </xf>
    <xf numFmtId="0" fontId="42" fillId="0" borderId="5" xfId="7" applyBorder="1" applyProtection="1">
      <protection hidden="1"/>
    </xf>
    <xf numFmtId="179" fontId="42" fillId="0" borderId="0" xfId="7" applyNumberFormat="1" applyProtection="1">
      <protection hidden="1"/>
    </xf>
    <xf numFmtId="0" fontId="18" fillId="2" borderId="16" xfId="0" applyFont="1" applyFill="1" applyBorder="1" applyAlignment="1">
      <alignment horizontal="center" vertical="center" wrapText="1"/>
    </xf>
    <xf numFmtId="0" fontId="0" fillId="2" borderId="16" xfId="0" applyFill="1" applyBorder="1" applyAlignment="1">
      <alignment horizontal="center" vertical="center"/>
    </xf>
    <xf numFmtId="0" fontId="6" fillId="2" borderId="16" xfId="0" applyFont="1" applyFill="1" applyBorder="1" applyAlignment="1">
      <alignment horizontal="center" vertical="center"/>
    </xf>
    <xf numFmtId="0" fontId="0" fillId="2" borderId="0" xfId="0" applyFill="1" applyAlignment="1">
      <alignment horizontal="center" vertical="center"/>
    </xf>
    <xf numFmtId="0" fontId="6" fillId="2" borderId="38" xfId="0" applyFont="1" applyFill="1" applyBorder="1" applyAlignment="1">
      <alignment horizontal="center" vertical="center"/>
    </xf>
    <xf numFmtId="0" fontId="42" fillId="0" borderId="0" xfId="7" applyBorder="1" applyAlignment="1" applyProtection="1">
      <alignment horizontal="center"/>
      <protection locked="0"/>
    </xf>
    <xf numFmtId="10" fontId="42" fillId="0" borderId="0" xfId="8" applyNumberFormat="1" applyBorder="1" applyAlignment="1" applyProtection="1">
      <alignment horizontal="center"/>
      <protection locked="0"/>
    </xf>
    <xf numFmtId="170" fontId="42" fillId="0" borderId="0" xfId="7" applyNumberFormat="1" applyBorder="1" applyAlignment="1" applyProtection="1">
      <alignment horizontal="center"/>
      <protection locked="0"/>
    </xf>
    <xf numFmtId="10" fontId="50" fillId="0" borderId="0" xfId="8" applyNumberFormat="1" applyFont="1" applyBorder="1" applyAlignment="1" applyProtection="1">
      <alignment horizontal="left"/>
      <protection locked="0"/>
    </xf>
    <xf numFmtId="0" fontId="49" fillId="0" borderId="0" xfId="7" applyFont="1" applyAlignment="1" applyProtection="1">
      <alignment horizontal="right"/>
      <protection hidden="1"/>
    </xf>
    <xf numFmtId="0" fontId="4" fillId="8" borderId="23" xfId="0" applyFont="1" applyFill="1" applyBorder="1" applyAlignment="1">
      <alignment horizontal="center" vertical="center" wrapText="1"/>
    </xf>
    <xf numFmtId="0" fontId="31" fillId="4" borderId="0" xfId="0" applyFont="1" applyFill="1" applyAlignment="1">
      <alignment wrapText="1"/>
    </xf>
    <xf numFmtId="0" fontId="51" fillId="0" borderId="0" xfId="7" applyFont="1" applyAlignment="1" applyProtection="1">
      <alignment horizontal="right" vertical="center"/>
      <protection hidden="1"/>
    </xf>
    <xf numFmtId="0" fontId="51" fillId="0" borderId="0" xfId="7" applyFont="1" applyAlignment="1" applyProtection="1">
      <alignment horizontal="right" vertical="center" wrapText="1"/>
      <protection hidden="1"/>
    </xf>
    <xf numFmtId="0" fontId="51" fillId="0" borderId="0" xfId="7" applyFont="1" applyAlignment="1" applyProtection="1">
      <alignment horizontal="center" vertical="center" wrapText="1"/>
      <protection hidden="1"/>
    </xf>
    <xf numFmtId="0" fontId="30" fillId="2" borderId="5" xfId="0" applyFont="1" applyFill="1" applyBorder="1" applyAlignment="1">
      <alignment horizontal="center" vertical="center" wrapText="1"/>
    </xf>
    <xf numFmtId="3" fontId="18" fillId="2" borderId="5" xfId="0" applyNumberFormat="1" applyFont="1" applyFill="1" applyBorder="1" applyAlignment="1">
      <alignment horizontal="center" vertical="center" wrapText="1"/>
    </xf>
    <xf numFmtId="0" fontId="30" fillId="2" borderId="5" xfId="0" applyFont="1" applyFill="1" applyBorder="1" applyAlignment="1">
      <alignment horizontal="center"/>
    </xf>
    <xf numFmtId="9" fontId="0" fillId="7" borderId="16" xfId="0" applyNumberFormat="1" applyFill="1" applyBorder="1" applyAlignment="1">
      <alignment horizontal="center" vertical="center" wrapText="1"/>
    </xf>
    <xf numFmtId="9" fontId="0" fillId="7" borderId="0" xfId="0" applyNumberFormat="1" applyFill="1" applyBorder="1" applyAlignment="1">
      <alignment horizontal="center" vertical="center" wrapText="1"/>
    </xf>
    <xf numFmtId="180" fontId="42" fillId="0" borderId="0" xfId="7" applyNumberFormat="1" applyAlignment="1" applyProtection="1">
      <alignment horizontal="center"/>
      <protection hidden="1"/>
    </xf>
    <xf numFmtId="0" fontId="42" fillId="0" borderId="0" xfId="7" applyBorder="1" applyAlignment="1" applyProtection="1">
      <alignment horizontal="center"/>
      <protection hidden="1"/>
    </xf>
    <xf numFmtId="10" fontId="42" fillId="9" borderId="0" xfId="7" applyNumberFormat="1" applyFill="1" applyProtection="1">
      <protection hidden="1"/>
    </xf>
    <xf numFmtId="10" fontId="55" fillId="0" borderId="45" xfId="8" applyNumberFormat="1" applyFont="1" applyBorder="1" applyAlignment="1" applyProtection="1">
      <alignment horizontal="center"/>
      <protection hidden="1"/>
    </xf>
    <xf numFmtId="10" fontId="55" fillId="0" borderId="46" xfId="7" applyNumberFormat="1" applyFont="1" applyBorder="1" applyAlignment="1" applyProtection="1">
      <alignment horizontal="center"/>
      <protection hidden="1"/>
    </xf>
    <xf numFmtId="42" fontId="55" fillId="0" borderId="46" xfId="6" applyNumberFormat="1" applyFont="1" applyBorder="1" applyAlignment="1" applyProtection="1">
      <alignment horizontal="right" vertical="center"/>
      <protection hidden="1"/>
    </xf>
    <xf numFmtId="169" fontId="56" fillId="6" borderId="5" xfId="7" applyNumberFormat="1" applyFont="1" applyFill="1" applyBorder="1" applyAlignment="1" applyProtection="1">
      <alignment horizontal="center"/>
      <protection locked="0"/>
    </xf>
    <xf numFmtId="0" fontId="56" fillId="6" borderId="5" xfId="7" applyFont="1" applyFill="1" applyBorder="1" applyAlignment="1" applyProtection="1">
      <alignment horizontal="center"/>
      <protection locked="0"/>
    </xf>
    <xf numFmtId="14" fontId="56" fillId="6" borderId="5" xfId="7" applyNumberFormat="1" applyFont="1" applyFill="1" applyBorder="1" applyAlignment="1" applyProtection="1">
      <alignment horizontal="center"/>
      <protection locked="0"/>
    </xf>
    <xf numFmtId="170" fontId="56" fillId="6" borderId="5" xfId="7" applyNumberFormat="1" applyFont="1" applyFill="1" applyBorder="1" applyAlignment="1" applyProtection="1">
      <alignment horizontal="center"/>
      <protection locked="0"/>
    </xf>
    <xf numFmtId="170" fontId="56" fillId="0" borderId="0" xfId="7" applyNumberFormat="1" applyFont="1" applyBorder="1" applyAlignment="1" applyProtection="1">
      <alignment horizontal="center"/>
      <protection hidden="1"/>
    </xf>
    <xf numFmtId="10" fontId="56" fillId="6" borderId="5" xfId="8" applyNumberFormat="1" applyFont="1" applyFill="1" applyBorder="1" applyAlignment="1" applyProtection="1">
      <alignment horizontal="center"/>
      <protection locked="0"/>
    </xf>
    <xf numFmtId="10" fontId="57" fillId="0" borderId="0" xfId="8" applyNumberFormat="1" applyFont="1" applyBorder="1" applyAlignment="1" applyProtection="1">
      <alignment horizontal="left"/>
      <protection locked="0"/>
    </xf>
    <xf numFmtId="0" fontId="29" fillId="4" borderId="0" xfId="0" applyFont="1" applyFill="1" applyBorder="1" applyAlignment="1"/>
    <xf numFmtId="0" fontId="0" fillId="0" borderId="0" xfId="0" applyFont="1" applyAlignment="1">
      <alignment horizontal="left"/>
    </xf>
    <xf numFmtId="0" fontId="21" fillId="4" borderId="0" xfId="5" applyFill="1" applyAlignment="1">
      <alignment vertical="center"/>
    </xf>
    <xf numFmtId="0" fontId="27" fillId="0" borderId="21" xfId="0" applyFont="1" applyBorder="1" applyAlignment="1"/>
    <xf numFmtId="0" fontId="4" fillId="8" borderId="19" xfId="5" applyFont="1" applyFill="1" applyBorder="1" applyAlignment="1">
      <alignment horizontal="center" vertical="center" wrapText="1"/>
    </xf>
    <xf numFmtId="0" fontId="35" fillId="4" borderId="19" xfId="0" applyFont="1" applyFill="1" applyBorder="1" applyAlignment="1">
      <alignment vertical="center" wrapText="1"/>
    </xf>
    <xf numFmtId="0" fontId="36" fillId="2" borderId="5" xfId="0" applyFont="1" applyFill="1" applyBorder="1" applyAlignment="1">
      <alignment horizontal="center" vertical="center"/>
    </xf>
    <xf numFmtId="0" fontId="17" fillId="4" borderId="54" xfId="0" applyFont="1" applyFill="1" applyBorder="1" applyAlignment="1">
      <alignment horizontal="left" vertical="center" wrapText="1"/>
    </xf>
    <xf numFmtId="0" fontId="25" fillId="4" borderId="54" xfId="0" applyFont="1" applyFill="1" applyBorder="1" applyAlignment="1">
      <alignment horizontal="center" vertical="center" wrapText="1"/>
    </xf>
    <xf numFmtId="0" fontId="59" fillId="4" borderId="55" xfId="0" applyFont="1" applyFill="1" applyBorder="1" applyAlignment="1">
      <alignment horizontal="center" vertical="center" wrapText="1"/>
    </xf>
    <xf numFmtId="165" fontId="9" fillId="5" borderId="55" xfId="5" applyNumberFormat="1" applyFont="1" applyFill="1" applyBorder="1" applyAlignment="1">
      <alignment horizontal="center" vertical="center"/>
    </xf>
    <xf numFmtId="10" fontId="9" fillId="5" borderId="54" xfId="5" applyNumberFormat="1" applyFont="1" applyFill="1" applyBorder="1" applyAlignment="1">
      <alignment horizontal="center" vertical="center"/>
    </xf>
    <xf numFmtId="9" fontId="16" fillId="7" borderId="0" xfId="0" applyNumberFormat="1" applyFont="1" applyFill="1" applyAlignment="1">
      <alignment horizontal="center" vertical="center" wrapText="1"/>
    </xf>
    <xf numFmtId="0" fontId="16" fillId="2" borderId="0" xfId="0" applyFont="1" applyFill="1" applyAlignment="1">
      <alignment horizontal="center" vertical="center"/>
    </xf>
    <xf numFmtId="165" fontId="11" fillId="0" borderId="9" xfId="0" applyNumberFormat="1" applyFont="1" applyBorder="1" applyAlignment="1">
      <alignment horizontal="center" vertical="center"/>
    </xf>
    <xf numFmtId="165" fontId="63" fillId="5" borderId="10" xfId="5" applyNumberFormat="1" applyFont="1" applyFill="1" applyBorder="1" applyAlignment="1">
      <alignment horizontal="center" vertical="center"/>
    </xf>
    <xf numFmtId="0" fontId="11" fillId="0" borderId="54" xfId="0" applyFont="1" applyBorder="1" applyAlignment="1">
      <alignment vertical="center"/>
    </xf>
    <xf numFmtId="167" fontId="55" fillId="0" borderId="45" xfId="6" applyNumberFormat="1" applyFont="1" applyBorder="1" applyAlignment="1" applyProtection="1">
      <alignment horizontal="center" vertical="center"/>
      <protection hidden="1"/>
    </xf>
    <xf numFmtId="0" fontId="36" fillId="2" borderId="5" xfId="0" applyFont="1" applyFill="1" applyBorder="1" applyAlignment="1">
      <alignment horizontal="center" vertical="center" wrapText="1"/>
    </xf>
    <xf numFmtId="0" fontId="65" fillId="0" borderId="0" xfId="7" applyFont="1" applyAlignment="1" applyProtection="1">
      <alignment horizontal="right" vertical="center" wrapText="1"/>
      <protection hidden="1"/>
    </xf>
    <xf numFmtId="170" fontId="67" fillId="0" borderId="51" xfId="7" applyNumberFormat="1" applyFont="1" applyBorder="1" applyAlignment="1" applyProtection="1">
      <alignment horizontal="center"/>
      <protection hidden="1"/>
    </xf>
    <xf numFmtId="0" fontId="39" fillId="8" borderId="7" xfId="5" applyFont="1" applyFill="1" applyBorder="1" applyAlignment="1">
      <alignment horizontal="center" vertical="top" wrapText="1"/>
    </xf>
    <xf numFmtId="0" fontId="4" fillId="8" borderId="37" xfId="5" applyFont="1" applyFill="1" applyBorder="1" applyAlignment="1">
      <alignment horizontal="center" vertical="center" wrapText="1"/>
    </xf>
    <xf numFmtId="0" fontId="21" fillId="0" borderId="21" xfId="5" applyBorder="1" applyAlignment="1">
      <alignment horizontal="left"/>
    </xf>
    <xf numFmtId="170" fontId="68" fillId="0" borderId="45" xfId="7" applyNumberFormat="1" applyFont="1" applyBorder="1" applyAlignment="1" applyProtection="1">
      <alignment horizontal="center"/>
      <protection hidden="1"/>
    </xf>
    <xf numFmtId="9" fontId="0" fillId="7" borderId="39" xfId="0" applyNumberFormat="1" applyFill="1" applyBorder="1" applyAlignment="1">
      <alignment horizontal="center" vertical="center" wrapText="1"/>
    </xf>
    <xf numFmtId="165" fontId="69" fillId="0" borderId="9" xfId="0" applyNumberFormat="1" applyFont="1" applyBorder="1" applyAlignment="1">
      <alignment horizontal="center" vertical="center"/>
    </xf>
    <xf numFmtId="165" fontId="69" fillId="0" borderId="56" xfId="0" applyNumberFormat="1" applyFont="1" applyBorder="1" applyAlignment="1">
      <alignment horizontal="center" vertical="center"/>
    </xf>
    <xf numFmtId="165" fontId="69" fillId="0" borderId="54" xfId="0" applyNumberFormat="1" applyFont="1" applyBorder="1" applyAlignment="1">
      <alignment horizontal="center" vertical="center"/>
    </xf>
    <xf numFmtId="0" fontId="70" fillId="2" borderId="0" xfId="0" applyFont="1" applyFill="1" applyAlignment="1">
      <alignment horizontal="center" vertical="center"/>
    </xf>
    <xf numFmtId="0" fontId="72" fillId="0" borderId="57" xfId="0" applyFont="1" applyBorder="1" applyAlignment="1">
      <alignment vertical="center"/>
    </xf>
    <xf numFmtId="0" fontId="73" fillId="0" borderId="0" xfId="0" applyFont="1" applyAlignment="1">
      <alignment vertical="center"/>
    </xf>
    <xf numFmtId="0" fontId="74" fillId="4" borderId="0" xfId="11" applyFont="1" applyFill="1" applyAlignment="1" applyProtection="1">
      <alignment horizontal="center" vertical="center" wrapText="1"/>
    </xf>
    <xf numFmtId="0" fontId="74" fillId="0" borderId="0" xfId="0" applyFont="1" applyAlignment="1">
      <alignment vertical="top" wrapText="1"/>
    </xf>
    <xf numFmtId="0" fontId="74" fillId="0" borderId="0" xfId="0" applyFont="1"/>
    <xf numFmtId="0" fontId="71" fillId="10" borderId="0" xfId="0" applyFont="1" applyFill="1" applyAlignment="1">
      <alignment horizontal="left" vertical="center" wrapText="1"/>
    </xf>
    <xf numFmtId="0" fontId="74" fillId="4" borderId="0" xfId="0" applyFont="1" applyFill="1"/>
    <xf numFmtId="0" fontId="76" fillId="4" borderId="0" xfId="5" quotePrefix="1" applyFont="1" applyFill="1"/>
    <xf numFmtId="0" fontId="74" fillId="4" borderId="0" xfId="0" applyFont="1" applyFill="1" applyAlignment="1">
      <alignment horizontal="center" vertical="center"/>
    </xf>
    <xf numFmtId="0" fontId="77" fillId="4" borderId="0" xfId="0" applyFont="1" applyFill="1" applyAlignment="1">
      <alignment horizontal="right" vertical="center" wrapText="1"/>
    </xf>
    <xf numFmtId="0" fontId="75" fillId="4" borderId="5" xfId="0" applyFont="1" applyFill="1" applyBorder="1" applyAlignment="1">
      <alignment horizontal="center" vertical="center" wrapText="1"/>
    </xf>
    <xf numFmtId="0" fontId="74" fillId="4" borderId="5" xfId="0" applyFont="1" applyFill="1" applyBorder="1" applyAlignment="1">
      <alignment horizontal="center" vertical="center" wrapText="1"/>
    </xf>
    <xf numFmtId="0" fontId="78" fillId="0" borderId="0" xfId="0" applyFont="1"/>
    <xf numFmtId="0" fontId="74" fillId="4" borderId="0" xfId="0" applyFont="1" applyFill="1" applyAlignment="1">
      <alignment horizontal="center" vertical="center" wrapText="1"/>
    </xf>
    <xf numFmtId="0" fontId="74" fillId="4" borderId="0" xfId="0" applyFont="1" applyFill="1" applyAlignment="1">
      <alignment horizontal="left" vertical="center" wrapText="1"/>
    </xf>
    <xf numFmtId="0" fontId="75" fillId="4" borderId="0" xfId="0" applyFont="1" applyFill="1" applyAlignment="1" applyProtection="1">
      <alignment horizontal="left" vertical="center"/>
      <protection locked="0"/>
    </xf>
    <xf numFmtId="0" fontId="79" fillId="0" borderId="5" xfId="0" applyFont="1" applyBorder="1" applyAlignment="1">
      <alignment horizontal="center" vertical="center" wrapText="1"/>
    </xf>
    <xf numFmtId="17" fontId="78" fillId="0" borderId="5" xfId="0" applyNumberFormat="1" applyFont="1" applyBorder="1" applyAlignment="1">
      <alignment horizontal="center" vertical="center" wrapText="1"/>
    </xf>
    <xf numFmtId="0" fontId="79" fillId="4" borderId="5" xfId="0" applyFont="1" applyFill="1" applyBorder="1" applyAlignment="1">
      <alignment horizontal="center" vertical="center" wrapText="1"/>
    </xf>
    <xf numFmtId="0" fontId="78" fillId="4" borderId="5" xfId="0" applyFont="1" applyFill="1" applyBorder="1" applyAlignment="1">
      <alignment horizontal="center" vertical="center" wrapText="1"/>
    </xf>
    <xf numFmtId="0" fontId="25" fillId="4" borderId="5" xfId="0" applyFont="1" applyFill="1" applyBorder="1" applyAlignment="1">
      <alignment horizontal="center" vertical="center" wrapText="1"/>
    </xf>
    <xf numFmtId="14" fontId="78" fillId="4" borderId="5" xfId="0" applyNumberFormat="1" applyFont="1" applyFill="1" applyBorder="1" applyAlignment="1">
      <alignment horizontal="center" vertical="center" wrapText="1"/>
    </xf>
    <xf numFmtId="14" fontId="78" fillId="4" borderId="5" xfId="0" applyNumberFormat="1" applyFont="1" applyFill="1" applyBorder="1" applyAlignment="1">
      <alignment horizontal="center" vertical="center"/>
    </xf>
    <xf numFmtId="0" fontId="17" fillId="0" borderId="5" xfId="0" applyFont="1" applyBorder="1" applyAlignment="1">
      <alignment horizontal="center" vertical="center"/>
    </xf>
    <xf numFmtId="1" fontId="17" fillId="4" borderId="5" xfId="0" applyNumberFormat="1" applyFont="1" applyFill="1" applyBorder="1" applyAlignment="1">
      <alignment horizontal="center" vertical="center"/>
    </xf>
    <xf numFmtId="0" fontId="80" fillId="0" borderId="0" xfId="0" applyFont="1" applyAlignment="1">
      <alignment horizontal="center" vertical="center"/>
    </xf>
    <xf numFmtId="0" fontId="78" fillId="0" borderId="0" xfId="0" applyFont="1" applyAlignment="1">
      <alignment horizontal="right" vertical="center"/>
    </xf>
    <xf numFmtId="0" fontId="78" fillId="0" borderId="5" xfId="0" applyFont="1" applyBorder="1"/>
    <xf numFmtId="0" fontId="17" fillId="4" borderId="5" xfId="0" applyFont="1" applyFill="1" applyBorder="1" applyAlignment="1">
      <alignment horizontal="center" vertical="center"/>
    </xf>
    <xf numFmtId="0" fontId="17" fillId="0" borderId="0" xfId="0" applyFont="1"/>
    <xf numFmtId="0" fontId="81" fillId="0" borderId="0" xfId="0" applyFont="1"/>
    <xf numFmtId="0" fontId="78" fillId="11" borderId="5" xfId="0" applyFont="1" applyFill="1" applyBorder="1"/>
    <xf numFmtId="0" fontId="74" fillId="4" borderId="5" xfId="11" applyFont="1" applyFill="1" applyBorder="1" applyAlignment="1" applyProtection="1">
      <alignment horizontal="center" vertical="center" wrapText="1"/>
    </xf>
    <xf numFmtId="165" fontId="74" fillId="4" borderId="5" xfId="11" applyNumberFormat="1" applyFont="1" applyFill="1" applyBorder="1" applyAlignment="1" applyProtection="1">
      <alignment horizontal="center" vertical="center" wrapText="1"/>
    </xf>
    <xf numFmtId="10" fontId="74" fillId="0" borderId="5" xfId="12" applyNumberFormat="1" applyFont="1" applyBorder="1" applyAlignment="1">
      <alignment horizontal="center" vertical="center" wrapText="1"/>
    </xf>
    <xf numFmtId="10" fontId="74" fillId="0" borderId="5" xfId="12" applyNumberFormat="1" applyFont="1" applyBorder="1" applyAlignment="1">
      <alignment horizontal="center" vertical="top"/>
    </xf>
    <xf numFmtId="10" fontId="74" fillId="4" borderId="5" xfId="12" applyNumberFormat="1" applyFont="1" applyFill="1" applyBorder="1" applyAlignment="1">
      <alignment horizontal="center" vertical="top"/>
    </xf>
    <xf numFmtId="10" fontId="74" fillId="0" borderId="5" xfId="12" applyNumberFormat="1" applyFont="1" applyBorder="1" applyAlignment="1">
      <alignment horizontal="center"/>
    </xf>
    <xf numFmtId="165" fontId="74" fillId="4" borderId="5" xfId="11" applyNumberFormat="1" applyFont="1" applyFill="1" applyBorder="1" applyAlignment="1" applyProtection="1">
      <alignment horizontal="center"/>
    </xf>
    <xf numFmtId="0" fontId="74" fillId="4" borderId="0" xfId="0" applyFont="1" applyFill="1" applyAlignment="1">
      <alignment vertical="center"/>
    </xf>
    <xf numFmtId="10" fontId="74" fillId="4" borderId="5" xfId="11" applyNumberFormat="1" applyFont="1" applyFill="1" applyBorder="1" applyAlignment="1" applyProtection="1">
      <alignment horizontal="center" vertical="center" wrapText="1"/>
    </xf>
    <xf numFmtId="10" fontId="74" fillId="4" borderId="5" xfId="12" applyNumberFormat="1" applyFont="1" applyFill="1" applyBorder="1" applyAlignment="1">
      <alignment horizontal="center" vertical="center" wrapText="1"/>
    </xf>
    <xf numFmtId="10" fontId="74" fillId="4" borderId="5" xfId="12" applyNumberFormat="1" applyFont="1" applyFill="1" applyBorder="1" applyAlignment="1">
      <alignment horizontal="center"/>
    </xf>
    <xf numFmtId="0" fontId="74" fillId="4" borderId="5" xfId="11" applyFont="1" applyFill="1" applyBorder="1" applyAlignment="1" applyProtection="1">
      <alignment horizontal="center" vertical="center" wrapText="1"/>
    </xf>
    <xf numFmtId="0" fontId="78" fillId="4" borderId="0" xfId="0" applyFont="1" applyFill="1"/>
    <xf numFmtId="0" fontId="78" fillId="4" borderId="0" xfId="0" applyFont="1" applyFill="1" applyAlignment="1">
      <alignment horizontal="right" vertical="center"/>
    </xf>
    <xf numFmtId="0" fontId="78" fillId="4" borderId="5" xfId="0" applyFont="1" applyFill="1" applyBorder="1"/>
    <xf numFmtId="1" fontId="17" fillId="4" borderId="0" xfId="0" applyNumberFormat="1" applyFont="1" applyFill="1" applyBorder="1" applyAlignment="1">
      <alignment horizontal="center" vertical="center"/>
    </xf>
    <xf numFmtId="9" fontId="82" fillId="7" borderId="0" xfId="0" applyNumberFormat="1" applyFont="1" applyFill="1" applyAlignment="1">
      <alignment horizontal="center" vertical="center" wrapText="1"/>
    </xf>
    <xf numFmtId="0" fontId="65" fillId="0" borderId="0" xfId="7" applyNumberFormat="1" applyFont="1" applyAlignment="1" applyProtection="1">
      <alignment horizontal="right" vertical="center" wrapText="1"/>
      <protection hidden="1"/>
    </xf>
    <xf numFmtId="167" fontId="83" fillId="0" borderId="45" xfId="6" applyNumberFormat="1" applyFont="1" applyBorder="1" applyAlignment="1" applyProtection="1">
      <alignment horizontal="center" vertical="center"/>
      <protection hidden="1"/>
    </xf>
    <xf numFmtId="167" fontId="42" fillId="0" borderId="5" xfId="6" applyNumberFormat="1" applyFont="1" applyBorder="1" applyProtection="1">
      <protection hidden="1"/>
    </xf>
    <xf numFmtId="167" fontId="42" fillId="0" borderId="0" xfId="6" applyNumberFormat="1" applyFont="1" applyBorder="1" applyAlignment="1" applyProtection="1">
      <alignment horizontal="center" vertical="center"/>
      <protection hidden="1"/>
    </xf>
    <xf numFmtId="167" fontId="42" fillId="4" borderId="0" xfId="6" applyNumberFormat="1" applyFont="1" applyFill="1" applyBorder="1" applyAlignment="1" applyProtection="1">
      <alignment horizontal="left" wrapText="1"/>
      <protection hidden="1"/>
    </xf>
    <xf numFmtId="167" fontId="42" fillId="0" borderId="0" xfId="6" applyNumberFormat="1" applyFont="1" applyAlignment="1" applyProtection="1">
      <alignment horizontal="center"/>
      <protection hidden="1"/>
    </xf>
    <xf numFmtId="167" fontId="42" fillId="0" borderId="0" xfId="6" applyNumberFormat="1" applyFont="1" applyProtection="1">
      <protection hidden="1"/>
    </xf>
    <xf numFmtId="167" fontId="42" fillId="0" borderId="0" xfId="6" applyNumberFormat="1" applyFont="1" applyBorder="1" applyAlignment="1" applyProtection="1">
      <alignment horizontal="center"/>
      <protection locked="0"/>
    </xf>
    <xf numFmtId="167" fontId="66" fillId="0" borderId="0" xfId="6" applyNumberFormat="1" applyFont="1" applyAlignment="1" applyProtection="1">
      <alignment vertical="center" wrapText="1"/>
      <protection hidden="1"/>
    </xf>
    <xf numFmtId="167" fontId="42" fillId="9" borderId="0" xfId="6" applyNumberFormat="1" applyFont="1" applyFill="1" applyBorder="1" applyAlignment="1" applyProtection="1">
      <alignment horizontal="center"/>
      <protection hidden="1"/>
    </xf>
    <xf numFmtId="167" fontId="42" fillId="0" borderId="0" xfId="6" applyNumberFormat="1" applyFont="1" applyBorder="1" applyAlignment="1" applyProtection="1">
      <alignment wrapText="1"/>
      <protection hidden="1"/>
    </xf>
    <xf numFmtId="167" fontId="42" fillId="0" borderId="0" xfId="6" applyNumberFormat="1" applyFont="1" applyBorder="1" applyAlignment="1" applyProtection="1">
      <alignment horizontal="center"/>
      <protection hidden="1"/>
    </xf>
    <xf numFmtId="167" fontId="42" fillId="0" borderId="0" xfId="6" applyNumberFormat="1" applyFont="1" applyBorder="1" applyAlignment="1" applyProtection="1">
      <protection hidden="1"/>
    </xf>
    <xf numFmtId="167" fontId="42" fillId="0" borderId="0" xfId="6" applyNumberFormat="1" applyFont="1" applyAlignment="1" applyProtection="1">
      <protection hidden="1"/>
    </xf>
    <xf numFmtId="167" fontId="42" fillId="0" borderId="5" xfId="6" applyNumberFormat="1" applyFont="1" applyFill="1" applyBorder="1" applyProtection="1">
      <protection hidden="1"/>
    </xf>
    <xf numFmtId="167" fontId="42" fillId="9" borderId="0" xfId="6" applyNumberFormat="1" applyFont="1" applyFill="1" applyAlignment="1" applyProtection="1">
      <alignment horizontal="center" vertical="center" wrapText="1"/>
      <protection hidden="1"/>
    </xf>
    <xf numFmtId="167" fontId="42" fillId="9" borderId="0" xfId="6" applyNumberFormat="1" applyFont="1" applyFill="1" applyProtection="1">
      <protection hidden="1"/>
    </xf>
    <xf numFmtId="167" fontId="42" fillId="9" borderId="0" xfId="6" applyNumberFormat="1" applyFont="1" applyFill="1" applyBorder="1" applyProtection="1">
      <protection hidden="1"/>
    </xf>
    <xf numFmtId="167" fontId="42" fillId="9" borderId="45" xfId="6" applyNumberFormat="1" applyFont="1" applyFill="1" applyBorder="1" applyAlignment="1" applyProtection="1">
      <alignment horizontal="center"/>
      <protection hidden="1"/>
    </xf>
    <xf numFmtId="167" fontId="42" fillId="0" borderId="0" xfId="6" applyNumberFormat="1" applyFont="1" applyBorder="1" applyProtection="1">
      <protection hidden="1"/>
    </xf>
    <xf numFmtId="167" fontId="42" fillId="0" borderId="0" xfId="6" applyNumberFormat="1" applyFont="1" applyBorder="1" applyAlignment="1" applyProtection="1">
      <alignment horizontal="left"/>
      <protection hidden="1"/>
    </xf>
    <xf numFmtId="0" fontId="42" fillId="4" borderId="5" xfId="7" applyFill="1" applyBorder="1" applyAlignment="1" applyProtection="1">
      <alignment horizontal="center"/>
      <protection hidden="1"/>
    </xf>
    <xf numFmtId="178" fontId="42" fillId="4" borderId="5" xfId="7" applyNumberFormat="1" applyFill="1" applyBorder="1" applyAlignment="1" applyProtection="1">
      <alignment horizontal="center"/>
      <protection hidden="1"/>
    </xf>
    <xf numFmtId="167" fontId="83" fillId="4" borderId="45" xfId="6" applyNumberFormat="1" applyFont="1" applyFill="1" applyBorder="1" applyAlignment="1" applyProtection="1">
      <alignment horizontal="center" vertical="center"/>
      <protection hidden="1"/>
    </xf>
    <xf numFmtId="167" fontId="42" fillId="4" borderId="5" xfId="6" applyNumberFormat="1" applyFont="1" applyFill="1" applyBorder="1" applyProtection="1">
      <protection hidden="1"/>
    </xf>
    <xf numFmtId="174" fontId="42" fillId="4" borderId="50" xfId="7" applyNumberFormat="1" applyFill="1" applyBorder="1" applyProtection="1">
      <protection hidden="1"/>
    </xf>
    <xf numFmtId="174" fontId="42" fillId="4" borderId="43" xfId="7" applyNumberFormat="1" applyFill="1" applyBorder="1" applyProtection="1">
      <protection hidden="1"/>
    </xf>
    <xf numFmtId="14" fontId="42" fillId="4" borderId="43" xfId="7" applyNumberFormat="1" applyFill="1" applyBorder="1" applyProtection="1">
      <protection hidden="1"/>
    </xf>
    <xf numFmtId="0" fontId="42" fillId="4" borderId="43" xfId="7" applyFill="1" applyBorder="1" applyAlignment="1" applyProtection="1">
      <alignment horizontal="center"/>
      <protection hidden="1"/>
    </xf>
    <xf numFmtId="0" fontId="42" fillId="4" borderId="0" xfId="7" applyFill="1" applyBorder="1" applyAlignment="1" applyProtection="1">
      <alignment horizontal="center"/>
      <protection hidden="1"/>
    </xf>
    <xf numFmtId="0" fontId="42" fillId="4" borderId="0" xfId="7" applyFill="1" applyBorder="1" applyProtection="1">
      <protection hidden="1"/>
    </xf>
    <xf numFmtId="0" fontId="42" fillId="4" borderId="0" xfId="7" applyFill="1" applyProtection="1">
      <protection hidden="1"/>
    </xf>
    <xf numFmtId="1" fontId="42" fillId="4" borderId="0" xfId="7" applyNumberFormat="1" applyFill="1" applyProtection="1">
      <protection hidden="1"/>
    </xf>
    <xf numFmtId="171" fontId="42" fillId="4" borderId="0" xfId="7" applyNumberFormat="1" applyFill="1" applyProtection="1">
      <protection hidden="1"/>
    </xf>
    <xf numFmtId="14" fontId="42" fillId="4" borderId="0" xfId="7" applyNumberFormat="1" applyFill="1" applyProtection="1">
      <protection hidden="1"/>
    </xf>
    <xf numFmtId="10" fontId="0" fillId="4" borderId="0" xfId="8" applyNumberFormat="1" applyFont="1" applyFill="1" applyProtection="1">
      <protection hidden="1"/>
    </xf>
    <xf numFmtId="10" fontId="55" fillId="0" borderId="46" xfId="7" applyNumberFormat="1" applyFont="1" applyBorder="1" applyAlignment="1" applyProtection="1">
      <alignment horizontal="center" vertical="center"/>
      <protection hidden="1"/>
    </xf>
    <xf numFmtId="0" fontId="74" fillId="2" borderId="5" xfId="11" applyFont="1" applyFill="1" applyBorder="1" applyAlignment="1" applyProtection="1">
      <alignment horizontal="center" vertical="center" wrapText="1"/>
    </xf>
    <xf numFmtId="10" fontId="74" fillId="2" borderId="5" xfId="11" applyNumberFormat="1" applyFont="1" applyFill="1" applyBorder="1" applyAlignment="1" applyProtection="1">
      <alignment horizontal="center" vertical="center" wrapText="1"/>
    </xf>
    <xf numFmtId="10" fontId="74" fillId="2" borderId="5" xfId="12" applyNumberFormat="1" applyFont="1" applyFill="1" applyBorder="1" applyAlignment="1">
      <alignment horizontal="center" vertical="center" wrapText="1"/>
    </xf>
    <xf numFmtId="0" fontId="74" fillId="2" borderId="0" xfId="0" applyFont="1" applyFill="1" applyAlignment="1">
      <alignment vertical="top" wrapText="1"/>
    </xf>
    <xf numFmtId="0" fontId="78" fillId="2" borderId="0" xfId="0" applyFont="1" applyFill="1"/>
    <xf numFmtId="0" fontId="74" fillId="12" borderId="5" xfId="11" applyFont="1" applyFill="1" applyBorder="1" applyAlignment="1" applyProtection="1">
      <alignment horizontal="center" vertical="center" wrapText="1"/>
    </xf>
    <xf numFmtId="10" fontId="74" fillId="12" borderId="5" xfId="11" applyNumberFormat="1" applyFont="1" applyFill="1" applyBorder="1" applyAlignment="1" applyProtection="1">
      <alignment horizontal="center" vertical="center" wrapText="1"/>
    </xf>
    <xf numFmtId="10" fontId="74" fillId="12" borderId="5" xfId="12" applyNumberFormat="1" applyFont="1" applyFill="1" applyBorder="1" applyAlignment="1">
      <alignment horizontal="center" vertical="center" wrapText="1"/>
    </xf>
    <xf numFmtId="10" fontId="74" fillId="12" borderId="5" xfId="12" applyNumberFormat="1" applyFont="1" applyFill="1" applyBorder="1" applyAlignment="1">
      <alignment horizontal="center" vertical="top"/>
    </xf>
    <xf numFmtId="0" fontId="74" fillId="12" borderId="0" xfId="0" applyFont="1" applyFill="1" applyAlignment="1">
      <alignment vertical="top" wrapText="1"/>
    </xf>
    <xf numFmtId="165" fontId="74" fillId="12" borderId="5" xfId="11" applyNumberFormat="1" applyFont="1" applyFill="1" applyBorder="1" applyAlignment="1" applyProtection="1">
      <alignment horizontal="center" vertical="center" wrapText="1"/>
    </xf>
    <xf numFmtId="0" fontId="78" fillId="12" borderId="0" xfId="0" applyFont="1" applyFill="1"/>
    <xf numFmtId="170" fontId="87" fillId="0" borderId="0" xfId="7" applyNumberFormat="1" applyFont="1" applyBorder="1" applyAlignment="1" applyProtection="1">
      <alignment horizontal="left"/>
      <protection locked="0"/>
    </xf>
    <xf numFmtId="167" fontId="87" fillId="0" borderId="0" xfId="6" applyNumberFormat="1" applyFont="1" applyBorder="1" applyAlignment="1" applyProtection="1">
      <alignment horizontal="center"/>
      <protection locked="0"/>
    </xf>
    <xf numFmtId="170" fontId="87" fillId="0" borderId="0" xfId="7" applyNumberFormat="1" applyFont="1" applyBorder="1" applyAlignment="1" applyProtection="1">
      <alignment horizontal="center"/>
      <protection locked="0"/>
    </xf>
    <xf numFmtId="167" fontId="87" fillId="0" borderId="0" xfId="6" applyNumberFormat="1" applyFont="1" applyBorder="1" applyAlignment="1" applyProtection="1">
      <alignment horizontal="left"/>
      <protection locked="0"/>
    </xf>
    <xf numFmtId="10" fontId="88" fillId="0" borderId="0" xfId="8" applyNumberFormat="1" applyFont="1" applyProtection="1">
      <protection hidden="1"/>
    </xf>
    <xf numFmtId="0" fontId="1" fillId="0" borderId="4" xfId="0" applyFont="1" applyBorder="1" applyAlignment="1">
      <alignment horizontal="center" vertical="center"/>
    </xf>
    <xf numFmtId="10" fontId="9" fillId="4" borderId="54" xfId="5"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8" fillId="2" borderId="59" xfId="0" applyFont="1" applyFill="1" applyBorder="1" applyAlignment="1">
      <alignment horizontal="center" vertical="center" wrapText="1"/>
    </xf>
    <xf numFmtId="9" fontId="3" fillId="2" borderId="64" xfId="0" applyNumberFormat="1" applyFont="1" applyFill="1" applyBorder="1" applyAlignment="1">
      <alignment horizontal="center" vertical="center" wrapText="1"/>
    </xf>
    <xf numFmtId="165" fontId="3" fillId="2" borderId="65" xfId="0" applyNumberFormat="1" applyFont="1" applyFill="1" applyBorder="1" applyAlignment="1">
      <alignment horizontal="center" vertical="center" wrapText="1"/>
    </xf>
    <xf numFmtId="165" fontId="3" fillId="2" borderId="66" xfId="0" applyNumberFormat="1" applyFont="1" applyFill="1" applyBorder="1" applyAlignment="1">
      <alignment horizontal="center" vertical="center" wrapText="1"/>
    </xf>
    <xf numFmtId="0" fontId="18" fillId="2" borderId="67" xfId="0" applyFont="1" applyFill="1" applyBorder="1" applyAlignment="1">
      <alignment horizontal="center" vertical="center" wrapText="1"/>
    </xf>
    <xf numFmtId="165" fontId="0" fillId="2" borderId="33" xfId="0" applyNumberFormat="1" applyFont="1" applyFill="1" applyBorder="1" applyAlignment="1">
      <alignment horizontal="center" vertical="center" wrapText="1"/>
    </xf>
    <xf numFmtId="0" fontId="18" fillId="2" borderId="68" xfId="0" applyFont="1" applyFill="1" applyBorder="1" applyAlignment="1">
      <alignment horizontal="center" vertical="center" wrapText="1"/>
    </xf>
    <xf numFmtId="165" fontId="0" fillId="2" borderId="31" xfId="0" applyNumberFormat="1"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0" fillId="4" borderId="69" xfId="0" applyFill="1" applyBorder="1"/>
    <xf numFmtId="0" fontId="18" fillId="4" borderId="3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71" xfId="0" applyFill="1" applyBorder="1"/>
    <xf numFmtId="0" fontId="6" fillId="4" borderId="30" xfId="0" applyFont="1" applyFill="1" applyBorder="1" applyAlignment="1">
      <alignment horizontal="center" vertical="center" wrapText="1"/>
    </xf>
    <xf numFmtId="0" fontId="18" fillId="4" borderId="0" xfId="0" applyFont="1" applyFill="1" applyAlignment="1"/>
    <xf numFmtId="168" fontId="6" fillId="4" borderId="74" xfId="6" applyNumberFormat="1" applyFont="1" applyFill="1" applyBorder="1" applyAlignment="1">
      <alignment horizontal="center" vertical="center"/>
    </xf>
    <xf numFmtId="9" fontId="3" fillId="2" borderId="32" xfId="0" applyNumberFormat="1" applyFont="1" applyFill="1" applyBorder="1" applyAlignment="1">
      <alignment horizontal="center" vertical="center"/>
    </xf>
    <xf numFmtId="0" fontId="31" fillId="0" borderId="0" xfId="0" applyFont="1"/>
    <xf numFmtId="0" fontId="23" fillId="4" borderId="6" xfId="5" applyFont="1" applyFill="1" applyBorder="1" applyAlignment="1">
      <alignment horizontal="center" vertical="center" wrapText="1"/>
    </xf>
    <xf numFmtId="0" fontId="18" fillId="0" borderId="5" xfId="0" applyFont="1" applyBorder="1" applyAlignment="1">
      <alignment horizontal="center"/>
    </xf>
    <xf numFmtId="0" fontId="4" fillId="3" borderId="75" xfId="0" applyFont="1" applyFill="1" applyBorder="1" applyAlignment="1">
      <alignment horizontal="center" vertical="center" wrapText="1"/>
    </xf>
    <xf numFmtId="9" fontId="3" fillId="2" borderId="6" xfId="0" applyNumberFormat="1" applyFont="1" applyFill="1" applyBorder="1" applyAlignment="1">
      <alignment horizontal="center" vertical="center"/>
    </xf>
    <xf numFmtId="165" fontId="3" fillId="2" borderId="76" xfId="0" applyNumberFormat="1" applyFont="1" applyFill="1" applyBorder="1" applyAlignment="1">
      <alignment horizontal="center" vertical="center" wrapText="1"/>
    </xf>
    <xf numFmtId="0" fontId="18" fillId="0" borderId="32" xfId="0" applyFont="1" applyBorder="1" applyAlignment="1">
      <alignment horizontal="center"/>
    </xf>
    <xf numFmtId="0" fontId="18" fillId="0" borderId="30" xfId="0" applyFont="1" applyBorder="1" applyAlignment="1">
      <alignment horizontal="center"/>
    </xf>
    <xf numFmtId="168" fontId="6" fillId="4" borderId="30" xfId="6" applyNumberFormat="1" applyFont="1" applyFill="1" applyBorder="1" applyAlignment="1">
      <alignment horizontal="center" vertical="center"/>
    </xf>
    <xf numFmtId="166" fontId="80" fillId="4" borderId="5" xfId="0" applyNumberFormat="1" applyFont="1" applyFill="1" applyBorder="1" applyAlignment="1">
      <alignment horizontal="center" vertical="center" wrapText="1"/>
    </xf>
    <xf numFmtId="1" fontId="78" fillId="4" borderId="5" xfId="0" applyNumberFormat="1" applyFont="1" applyFill="1" applyBorder="1" applyAlignment="1">
      <alignment horizontal="center" vertical="center" wrapText="1"/>
    </xf>
    <xf numFmtId="0" fontId="75" fillId="4" borderId="0" xfId="0" applyFont="1" applyFill="1" applyAlignment="1" applyProtection="1">
      <alignment horizontal="center" vertical="center" wrapText="1"/>
      <protection locked="0"/>
    </xf>
    <xf numFmtId="0" fontId="78" fillId="0" borderId="0" xfId="0" applyFont="1" applyBorder="1" applyAlignment="1">
      <alignment horizontal="center" vertical="center" wrapText="1"/>
    </xf>
    <xf numFmtId="17" fontId="78" fillId="0" borderId="0" xfId="0" applyNumberFormat="1" applyFont="1" applyBorder="1" applyAlignment="1">
      <alignment horizontal="center" vertical="center" wrapText="1"/>
    </xf>
    <xf numFmtId="0" fontId="79" fillId="4" borderId="0" xfId="0" applyFont="1" applyFill="1" applyBorder="1" applyAlignment="1">
      <alignment horizontal="center" vertical="center" wrapText="1"/>
    </xf>
    <xf numFmtId="1" fontId="17" fillId="0" borderId="5" xfId="0" applyNumberFormat="1" applyFont="1" applyFill="1" applyBorder="1" applyAlignment="1">
      <alignment horizontal="center" vertical="center"/>
    </xf>
    <xf numFmtId="0" fontId="78" fillId="11" borderId="5" xfId="0" applyFont="1" applyFill="1" applyBorder="1" applyAlignment="1">
      <alignment horizontal="center" vertical="center"/>
    </xf>
    <xf numFmtId="1" fontId="89" fillId="0" borderId="5" xfId="0" applyNumberFormat="1" applyFont="1" applyFill="1" applyBorder="1" applyAlignment="1">
      <alignment horizontal="center" vertical="center"/>
    </xf>
    <xf numFmtId="0" fontId="78" fillId="0" borderId="5" xfId="0" applyFont="1" applyFill="1" applyBorder="1" applyAlignment="1">
      <alignment horizontal="center" vertical="center" wrapText="1"/>
    </xf>
    <xf numFmtId="0" fontId="78" fillId="4" borderId="5" xfId="0" applyFont="1" applyFill="1" applyBorder="1" applyAlignment="1">
      <alignment horizontal="center" vertical="center"/>
    </xf>
    <xf numFmtId="0" fontId="25" fillId="0" borderId="5" xfId="0" applyFont="1" applyFill="1" applyBorder="1" applyAlignment="1">
      <alignment horizontal="center" vertical="center" wrapText="1"/>
    </xf>
    <xf numFmtId="14" fontId="78" fillId="0" borderId="5" xfId="0" applyNumberFormat="1" applyFont="1" applyFill="1" applyBorder="1" applyAlignment="1">
      <alignment horizontal="center" vertical="center" wrapText="1"/>
    </xf>
    <xf numFmtId="166" fontId="80" fillId="0" borderId="5" xfId="0" applyNumberFormat="1" applyFont="1" applyFill="1" applyBorder="1" applyAlignment="1">
      <alignment horizontal="center" vertical="center" wrapText="1"/>
    </xf>
    <xf numFmtId="1" fontId="78"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xf>
    <xf numFmtId="1" fontId="17" fillId="0" borderId="0" xfId="0" applyNumberFormat="1" applyFont="1" applyFill="1" applyBorder="1" applyAlignment="1">
      <alignment horizontal="center" vertical="center"/>
    </xf>
    <xf numFmtId="0" fontId="78" fillId="0" borderId="0" xfId="0" applyFont="1" applyFill="1" applyAlignment="1">
      <alignment horizontal="right" vertical="center"/>
    </xf>
    <xf numFmtId="0" fontId="78" fillId="0" borderId="5" xfId="0" applyFont="1" applyFill="1" applyBorder="1"/>
    <xf numFmtId="0" fontId="78" fillId="0" borderId="5" xfId="0" applyFont="1" applyFill="1" applyBorder="1" applyAlignment="1">
      <alignment horizontal="center" vertical="center"/>
    </xf>
    <xf numFmtId="0" fontId="78" fillId="0" borderId="0" xfId="0" applyFont="1" applyFill="1"/>
    <xf numFmtId="0" fontId="78" fillId="4" borderId="0" xfId="0" applyFont="1" applyFill="1" applyAlignment="1">
      <alignment horizontal="center" vertical="center" wrapText="1"/>
    </xf>
    <xf numFmtId="0" fontId="25" fillId="4" borderId="0" xfId="0" applyFont="1" applyFill="1" applyAlignment="1">
      <alignment horizontal="center" vertical="center" wrapText="1"/>
    </xf>
    <xf numFmtId="14" fontId="78" fillId="4" borderId="0" xfId="0" applyNumberFormat="1" applyFont="1" applyFill="1" applyAlignment="1">
      <alignment horizontal="center" vertical="center" wrapText="1"/>
    </xf>
    <xf numFmtId="166" fontId="80" fillId="4" borderId="0" xfId="0" applyNumberFormat="1" applyFont="1" applyFill="1" applyAlignment="1">
      <alignment horizontal="center" vertical="center" wrapText="1"/>
    </xf>
    <xf numFmtId="1" fontId="78" fillId="4" borderId="0" xfId="0" applyNumberFormat="1" applyFont="1" applyFill="1" applyAlignment="1">
      <alignment horizontal="center" vertical="center" wrapText="1"/>
    </xf>
    <xf numFmtId="0" fontId="17" fillId="4" borderId="0" xfId="0" applyFont="1" applyFill="1" applyAlignment="1">
      <alignment horizontal="center" vertical="center"/>
    </xf>
    <xf numFmtId="1" fontId="17" fillId="4" borderId="0" xfId="0" applyNumberFormat="1" applyFont="1" applyFill="1" applyAlignment="1">
      <alignment horizontal="center" vertical="center"/>
    </xf>
    <xf numFmtId="1" fontId="89" fillId="4" borderId="0" xfId="0" applyNumberFormat="1" applyFont="1" applyFill="1" applyAlignment="1">
      <alignment horizontal="center" vertical="center"/>
    </xf>
    <xf numFmtId="0" fontId="81" fillId="0" borderId="5" xfId="0" applyFont="1" applyBorder="1"/>
    <xf numFmtId="0" fontId="90" fillId="4" borderId="5" xfId="0" applyFont="1" applyFill="1" applyBorder="1" applyAlignment="1">
      <alignment horizontal="center" vertical="center" wrapText="1"/>
    </xf>
    <xf numFmtId="0" fontId="91" fillId="4" borderId="5" xfId="0" applyFont="1" applyFill="1" applyBorder="1" applyAlignment="1">
      <alignment horizontal="center" vertical="center" wrapText="1"/>
    </xf>
    <xf numFmtId="14" fontId="90" fillId="4" borderId="5" xfId="0" applyNumberFormat="1" applyFont="1" applyFill="1" applyBorder="1" applyAlignment="1">
      <alignment horizontal="center" vertical="center" wrapText="1"/>
    </xf>
    <xf numFmtId="166" fontId="92" fillId="4" borderId="5" xfId="0" applyNumberFormat="1" applyFont="1" applyFill="1" applyBorder="1" applyAlignment="1">
      <alignment horizontal="center" vertical="center" wrapText="1"/>
    </xf>
    <xf numFmtId="1" fontId="90" fillId="4" borderId="5" xfId="0" applyNumberFormat="1" applyFont="1" applyFill="1" applyBorder="1" applyAlignment="1">
      <alignment horizontal="center" vertical="center" wrapText="1"/>
    </xf>
    <xf numFmtId="0" fontId="93" fillId="4" borderId="5" xfId="0" applyFont="1" applyFill="1" applyBorder="1" applyAlignment="1">
      <alignment horizontal="center" vertical="center"/>
    </xf>
    <xf numFmtId="1" fontId="93" fillId="4" borderId="5" xfId="0" applyNumberFormat="1" applyFont="1" applyFill="1" applyBorder="1" applyAlignment="1">
      <alignment horizontal="center" vertical="center"/>
    </xf>
    <xf numFmtId="1" fontId="94" fillId="0" borderId="5" xfId="0" applyNumberFormat="1" applyFont="1" applyFill="1" applyBorder="1" applyAlignment="1">
      <alignment horizontal="center" vertical="center"/>
    </xf>
    <xf numFmtId="1" fontId="93" fillId="0" borderId="5" xfId="0" applyNumberFormat="1" applyFont="1" applyFill="1" applyBorder="1" applyAlignment="1">
      <alignment horizontal="center" vertical="center"/>
    </xf>
    <xf numFmtId="0" fontId="90" fillId="0" borderId="5" xfId="0" applyFont="1" applyFill="1" applyBorder="1" applyAlignment="1">
      <alignment horizontal="center" vertical="center" wrapText="1"/>
    </xf>
    <xf numFmtId="1" fontId="93" fillId="4" borderId="0" xfId="0" applyNumberFormat="1" applyFont="1" applyFill="1" applyBorder="1" applyAlignment="1">
      <alignment horizontal="center" vertical="center"/>
    </xf>
    <xf numFmtId="0" fontId="90" fillId="4" borderId="0" xfId="0" applyFont="1" applyFill="1" applyAlignment="1">
      <alignment horizontal="right" vertical="center"/>
    </xf>
    <xf numFmtId="0" fontId="90" fillId="4" borderId="5" xfId="0" applyFont="1" applyFill="1" applyBorder="1"/>
    <xf numFmtId="0" fontId="90" fillId="4" borderId="5" xfId="0" applyFont="1" applyFill="1" applyBorder="1" applyAlignment="1">
      <alignment horizontal="center" vertical="center"/>
    </xf>
    <xf numFmtId="0" fontId="90" fillId="4" borderId="0" xfId="0" applyFont="1" applyFill="1"/>
    <xf numFmtId="0" fontId="21" fillId="3" borderId="61" xfId="5" applyFill="1" applyBorder="1" applyAlignment="1">
      <alignment horizontal="center" vertical="center" wrapText="1"/>
    </xf>
    <xf numFmtId="9" fontId="3" fillId="2" borderId="26" xfId="0" applyNumberFormat="1" applyFont="1" applyFill="1" applyBorder="1" applyAlignment="1">
      <alignment horizontal="center" vertical="center"/>
    </xf>
    <xf numFmtId="0" fontId="0" fillId="0" borderId="26" xfId="0" applyBorder="1"/>
    <xf numFmtId="168" fontId="6" fillId="4" borderId="5" xfId="6" applyNumberFormat="1" applyFont="1" applyFill="1" applyBorder="1" applyAlignment="1">
      <alignment horizontal="center" vertical="center"/>
    </xf>
    <xf numFmtId="0" fontId="21" fillId="3" borderId="72" xfId="5" applyFill="1" applyBorder="1" applyAlignment="1">
      <alignment horizontal="center" vertical="center" wrapText="1"/>
    </xf>
    <xf numFmtId="0" fontId="21" fillId="0" borderId="0" xfId="5" applyAlignment="1">
      <alignment horizontal="center"/>
    </xf>
    <xf numFmtId="0" fontId="20" fillId="2" borderId="11" xfId="0" quotePrefix="1" applyFont="1" applyFill="1" applyBorder="1" applyAlignment="1">
      <alignment horizontal="center" vertical="center"/>
    </xf>
    <xf numFmtId="0" fontId="20" fillId="2" borderId="12" xfId="0" quotePrefix="1" applyFont="1" applyFill="1" applyBorder="1" applyAlignment="1">
      <alignment horizontal="center" vertical="center"/>
    </xf>
    <xf numFmtId="9" fontId="16" fillId="7" borderId="52" xfId="0" applyNumberFormat="1" applyFont="1" applyFill="1" applyBorder="1" applyAlignment="1">
      <alignment horizontal="center" vertical="center" wrapText="1"/>
    </xf>
    <xf numFmtId="9" fontId="16" fillId="7" borderId="39" xfId="0" applyNumberFormat="1" applyFont="1" applyFill="1" applyBorder="1" applyAlignment="1">
      <alignment horizontal="center" vertical="center" wrapText="1"/>
    </xf>
    <xf numFmtId="9" fontId="0" fillId="7" borderId="52" xfId="0" applyNumberFormat="1" applyFont="1" applyFill="1" applyBorder="1" applyAlignment="1">
      <alignment horizontal="center" vertical="center" wrapText="1"/>
    </xf>
    <xf numFmtId="9" fontId="0" fillId="7" borderId="15" xfId="0" applyNumberFormat="1" applyFont="1" applyFill="1" applyBorder="1" applyAlignment="1">
      <alignment horizontal="center" vertical="center" wrapText="1"/>
    </xf>
    <xf numFmtId="0" fontId="35" fillId="6" borderId="35"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20" xfId="0" applyFont="1" applyFill="1" applyBorder="1" applyAlignment="1">
      <alignment horizontal="center" vertical="center"/>
    </xf>
    <xf numFmtId="0" fontId="4" fillId="8" borderId="24" xfId="0" applyFont="1" applyFill="1" applyBorder="1" applyAlignment="1">
      <alignment horizontal="center" vertical="center"/>
    </xf>
    <xf numFmtId="0" fontId="4" fillId="8" borderId="19"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62" fillId="8" borderId="19" xfId="0" applyFont="1" applyFill="1" applyBorder="1" applyAlignment="1">
      <alignment horizontal="center" vertical="center" wrapText="1"/>
    </xf>
    <xf numFmtId="0" fontId="62" fillId="8" borderId="8"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9" fontId="0" fillId="2" borderId="64" xfId="0" applyNumberFormat="1" applyFont="1" applyFill="1" applyBorder="1" applyAlignment="1">
      <alignment horizontal="center" vertical="center" wrapText="1"/>
    </xf>
    <xf numFmtId="9" fontId="0" fillId="2" borderId="25" xfId="0" applyNumberFormat="1" applyFont="1" applyFill="1" applyBorder="1" applyAlignment="1">
      <alignment horizontal="center" vertical="center" wrapText="1"/>
    </xf>
    <xf numFmtId="9" fontId="0" fillId="2" borderId="73" xfId="0" applyNumberFormat="1"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1" fillId="13" borderId="4" xfId="0" applyFont="1" applyFill="1" applyBorder="1" applyAlignment="1">
      <alignment horizontal="center" vertical="center"/>
    </xf>
    <xf numFmtId="0" fontId="21" fillId="3" borderId="70" xfId="5" applyFill="1" applyBorder="1" applyAlignment="1">
      <alignment horizontal="center" vertical="center" wrapText="1"/>
    </xf>
    <xf numFmtId="0" fontId="21" fillId="3" borderId="61" xfId="5"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70" xfId="0" applyFont="1" applyFill="1" applyBorder="1" applyAlignment="1">
      <alignment horizontal="center" vertical="center" wrapText="1"/>
    </xf>
    <xf numFmtId="9" fontId="3" fillId="2" borderId="64" xfId="0" applyNumberFormat="1" applyFont="1" applyFill="1" applyBorder="1" applyAlignment="1">
      <alignment horizontal="center" vertical="center"/>
    </xf>
    <xf numFmtId="9" fontId="3" fillId="2" borderId="26" xfId="0" applyNumberFormat="1" applyFont="1" applyFill="1" applyBorder="1" applyAlignment="1">
      <alignment horizontal="center" vertical="center"/>
    </xf>
    <xf numFmtId="9" fontId="3" fillId="2" borderId="64" xfId="0" applyNumberFormat="1" applyFont="1" applyFill="1" applyBorder="1" applyAlignment="1">
      <alignment horizontal="center" vertical="center" wrapText="1"/>
    </xf>
    <xf numFmtId="9" fontId="3" fillId="2" borderId="73" xfId="0" applyNumberFormat="1" applyFont="1" applyFill="1" applyBorder="1" applyAlignment="1">
      <alignment horizontal="center" vertical="center" wrapText="1"/>
    </xf>
    <xf numFmtId="9" fontId="0" fillId="7" borderId="52" xfId="0" applyNumberFormat="1" applyFill="1" applyBorder="1" applyAlignment="1">
      <alignment horizontal="center" vertical="center" wrapText="1"/>
    </xf>
    <xf numFmtId="9" fontId="0" fillId="7" borderId="15" xfId="0" applyNumberFormat="1" applyFill="1" applyBorder="1" applyAlignment="1">
      <alignment horizontal="center" vertical="center" wrapText="1"/>
    </xf>
    <xf numFmtId="0" fontId="27" fillId="0" borderId="21" xfId="0" applyFont="1" applyBorder="1" applyAlignment="1">
      <alignment horizontal="center"/>
    </xf>
    <xf numFmtId="0" fontId="4" fillId="3" borderId="29"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17" fillId="4" borderId="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4" fillId="0" borderId="0" xfId="0" applyFont="1" applyAlignment="1">
      <alignment horizontal="center" vertical="center" wrapText="1"/>
    </xf>
    <xf numFmtId="0" fontId="24" fillId="0" borderId="34" xfId="0" applyFont="1" applyBorder="1" applyAlignment="1">
      <alignment horizontal="center" vertical="center" wrapText="1"/>
    </xf>
    <xf numFmtId="0" fontId="38" fillId="4" borderId="0" xfId="0" applyFont="1" applyFill="1" applyAlignment="1">
      <alignment horizontal="left" vertical="center" wrapText="1"/>
    </xf>
    <xf numFmtId="0" fontId="4" fillId="8" borderId="3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58" fillId="8" borderId="35" xfId="0" applyFont="1" applyFill="1" applyBorder="1" applyAlignment="1">
      <alignment horizontal="center" vertical="center" wrapText="1"/>
    </xf>
    <xf numFmtId="0" fontId="58" fillId="8" borderId="19" xfId="0" applyFont="1" applyFill="1" applyBorder="1" applyAlignment="1">
      <alignment horizontal="center" vertical="center" wrapText="1"/>
    </xf>
    <xf numFmtId="0" fontId="58" fillId="8" borderId="7" xfId="0" applyFont="1" applyFill="1" applyBorder="1" applyAlignment="1">
      <alignment horizontal="center" vertical="center" wrapText="1"/>
    </xf>
    <xf numFmtId="0" fontId="58" fillId="8" borderId="8" xfId="0" applyFont="1" applyFill="1" applyBorder="1" applyAlignment="1">
      <alignment horizontal="center" vertical="center" wrapText="1"/>
    </xf>
    <xf numFmtId="0" fontId="37" fillId="6" borderId="6" xfId="0" applyFont="1" applyFill="1" applyBorder="1" applyAlignment="1">
      <alignment horizontal="center" vertical="center"/>
    </xf>
    <xf numFmtId="0" fontId="37" fillId="6" borderId="26" xfId="0" applyFont="1" applyFill="1" applyBorder="1" applyAlignment="1">
      <alignment horizontal="center" vertical="center"/>
    </xf>
    <xf numFmtId="0" fontId="42" fillId="0" borderId="0" xfId="7" applyAlignment="1" applyProtection="1">
      <alignment horizontal="right"/>
      <protection hidden="1"/>
    </xf>
    <xf numFmtId="0" fontId="49" fillId="6" borderId="5" xfId="7" applyFont="1" applyFill="1" applyBorder="1" applyAlignment="1" applyProtection="1">
      <alignment horizontal="center"/>
      <protection locked="0"/>
    </xf>
    <xf numFmtId="0" fontId="42" fillId="9" borderId="47" xfId="7" applyFill="1" applyBorder="1" applyAlignment="1" applyProtection="1">
      <alignment horizontal="center" vertical="center" wrapText="1"/>
      <protection hidden="1"/>
    </xf>
    <xf numFmtId="0" fontId="42" fillId="9" borderId="41" xfId="7" applyFill="1" applyBorder="1" applyAlignment="1" applyProtection="1">
      <alignment horizontal="center"/>
      <protection hidden="1"/>
    </xf>
    <xf numFmtId="0" fontId="42" fillId="9" borderId="42" xfId="7" applyFill="1" applyBorder="1" applyAlignment="1" applyProtection="1">
      <alignment horizontal="center"/>
      <protection hidden="1"/>
    </xf>
    <xf numFmtId="170" fontId="42" fillId="9" borderId="48" xfId="7" applyNumberFormat="1" applyFill="1" applyBorder="1" applyAlignment="1" applyProtection="1">
      <alignment horizontal="center"/>
      <protection hidden="1"/>
    </xf>
    <xf numFmtId="170" fontId="42" fillId="9" borderId="49" xfId="7" applyNumberFormat="1" applyFill="1" applyBorder="1" applyAlignment="1" applyProtection="1">
      <alignment horizontal="center"/>
      <protection hidden="1"/>
    </xf>
    <xf numFmtId="0" fontId="43" fillId="9" borderId="0" xfId="7" applyFont="1" applyFill="1" applyBorder="1" applyAlignment="1" applyProtection="1">
      <alignment horizontal="right"/>
      <protection hidden="1"/>
    </xf>
    <xf numFmtId="0" fontId="44" fillId="0" borderId="0" xfId="7" applyFont="1" applyBorder="1" applyAlignment="1" applyProtection="1">
      <alignment horizontal="center" wrapText="1"/>
      <protection hidden="1"/>
    </xf>
    <xf numFmtId="0" fontId="42" fillId="0" borderId="0" xfId="7" applyBorder="1" applyAlignment="1" applyProtection="1">
      <alignment horizontal="center"/>
      <protection hidden="1"/>
    </xf>
    <xf numFmtId="0" fontId="42" fillId="0" borderId="0" xfId="7" applyBorder="1" applyAlignment="1" applyProtection="1">
      <alignment horizontal="right"/>
      <protection hidden="1"/>
    </xf>
    <xf numFmtId="49" fontId="42" fillId="0" borderId="11" xfId="7" applyNumberFormat="1" applyBorder="1" applyAlignment="1" applyProtection="1">
      <alignment horizontal="left"/>
      <protection hidden="1"/>
    </xf>
    <xf numFmtId="49" fontId="42" fillId="0" borderId="12" xfId="7" applyNumberFormat="1" applyBorder="1" applyAlignment="1" applyProtection="1">
      <alignment horizontal="left"/>
      <protection hidden="1"/>
    </xf>
    <xf numFmtId="173" fontId="42" fillId="0" borderId="0" xfId="7" applyNumberFormat="1" applyAlignment="1" applyProtection="1">
      <alignment horizontal="left"/>
      <protection hidden="1"/>
    </xf>
    <xf numFmtId="0" fontId="47" fillId="0" borderId="0" xfId="7" applyFont="1" applyAlignment="1" applyProtection="1">
      <alignment horizontal="right"/>
      <protection hidden="1"/>
    </xf>
    <xf numFmtId="176" fontId="47" fillId="0" borderId="0" xfId="7" applyNumberFormat="1" applyFont="1" applyBorder="1" applyAlignment="1" applyProtection="1">
      <alignment horizontal="left"/>
      <protection hidden="1"/>
    </xf>
    <xf numFmtId="169" fontId="42" fillId="0" borderId="0" xfId="7" applyNumberFormat="1" applyBorder="1" applyAlignment="1" applyProtection="1">
      <alignment horizontal="right"/>
      <protection hidden="1"/>
    </xf>
    <xf numFmtId="0" fontId="47" fillId="0" borderId="0" xfId="7" applyFont="1" applyBorder="1" applyAlignment="1" applyProtection="1">
      <alignment horizontal="right"/>
      <protection hidden="1"/>
    </xf>
    <xf numFmtId="0" fontId="42" fillId="0" borderId="6" xfId="7" applyBorder="1" applyAlignment="1" applyProtection="1">
      <alignment horizontal="center" vertical="center" wrapText="1"/>
      <protection hidden="1"/>
    </xf>
    <xf numFmtId="0" fontId="42" fillId="0" borderId="26" xfId="7" applyBorder="1" applyAlignment="1" applyProtection="1">
      <alignment horizontal="center" vertical="center" wrapText="1"/>
      <protection hidden="1"/>
    </xf>
    <xf numFmtId="0" fontId="42" fillId="0" borderId="6" xfId="7" applyBorder="1" applyAlignment="1" applyProtection="1">
      <alignment horizontal="center" vertical="top"/>
      <protection hidden="1"/>
    </xf>
    <xf numFmtId="0" fontId="42" fillId="0" borderId="26" xfId="7" applyBorder="1" applyAlignment="1" applyProtection="1">
      <alignment horizontal="center" vertical="top"/>
      <protection hidden="1"/>
    </xf>
    <xf numFmtId="1" fontId="0" fillId="0" borderId="11" xfId="10" applyNumberFormat="1" applyFont="1" applyBorder="1" applyAlignment="1" applyProtection="1">
      <alignment horizontal="center"/>
      <protection hidden="1"/>
    </xf>
    <xf numFmtId="1" fontId="42" fillId="0" borderId="12" xfId="10" applyNumberFormat="1" applyBorder="1" applyAlignment="1" applyProtection="1">
      <alignment horizontal="center"/>
      <protection hidden="1"/>
    </xf>
    <xf numFmtId="0" fontId="42" fillId="0" borderId="6" xfId="7" applyBorder="1" applyAlignment="1" applyProtection="1">
      <alignment horizontal="center" vertical="top" wrapText="1"/>
      <protection hidden="1"/>
    </xf>
    <xf numFmtId="0" fontId="42" fillId="0" borderId="26" xfId="7" applyBorder="1" applyAlignment="1" applyProtection="1">
      <alignment horizontal="center" vertical="top" wrapText="1"/>
      <protection hidden="1"/>
    </xf>
    <xf numFmtId="167" fontId="42" fillId="0" borderId="6" xfId="6" applyNumberFormat="1" applyFont="1" applyBorder="1" applyAlignment="1" applyProtection="1">
      <alignment horizontal="center" vertical="top" wrapText="1"/>
      <protection hidden="1"/>
    </xf>
    <xf numFmtId="167" fontId="42" fillId="0" borderId="26" xfId="6" applyNumberFormat="1" applyFont="1" applyBorder="1" applyAlignment="1" applyProtection="1">
      <alignment horizontal="center" vertical="top" wrapText="1"/>
      <protection hidden="1"/>
    </xf>
    <xf numFmtId="0" fontId="86" fillId="0" borderId="58" xfId="0" applyFont="1" applyBorder="1" applyAlignment="1">
      <alignment vertical="top" wrapText="1"/>
    </xf>
    <xf numFmtId="0" fontId="74" fillId="4" borderId="5" xfId="11" applyFont="1" applyFill="1" applyBorder="1" applyAlignment="1" applyProtection="1">
      <alignment horizontal="center" vertical="center" wrapText="1"/>
    </xf>
    <xf numFmtId="0" fontId="74" fillId="4" borderId="11" xfId="11" applyFont="1" applyFill="1" applyBorder="1" applyAlignment="1" applyProtection="1">
      <alignment horizontal="center" vertical="center" wrapText="1"/>
    </xf>
    <xf numFmtId="0" fontId="74" fillId="4" borderId="14" xfId="11" applyFont="1" applyFill="1" applyBorder="1" applyAlignment="1" applyProtection="1">
      <alignment horizontal="center" vertical="center" wrapText="1"/>
    </xf>
    <xf numFmtId="0" fontId="74" fillId="4" borderId="12" xfId="11" applyFont="1" applyFill="1" applyBorder="1" applyAlignment="1" applyProtection="1">
      <alignment horizontal="center" vertical="center" wrapText="1"/>
    </xf>
    <xf numFmtId="0" fontId="74" fillId="4" borderId="6" xfId="11" applyFont="1" applyFill="1" applyBorder="1" applyAlignment="1" applyProtection="1">
      <alignment horizontal="center" vertical="center" wrapText="1"/>
    </xf>
    <xf numFmtId="0" fontId="74" fillId="4" borderId="25" xfId="11" applyFont="1" applyFill="1" applyBorder="1" applyAlignment="1" applyProtection="1">
      <alignment horizontal="center" vertical="center" wrapText="1"/>
    </xf>
    <xf numFmtId="0" fontId="74" fillId="4" borderId="26" xfId="11" applyFont="1" applyFill="1" applyBorder="1" applyAlignment="1" applyProtection="1">
      <alignment horizontal="center" vertical="center" wrapText="1"/>
    </xf>
    <xf numFmtId="0" fontId="75" fillId="0" borderId="58" xfId="0" applyFont="1" applyBorder="1" applyAlignment="1">
      <alignment horizontal="left" wrapText="1"/>
    </xf>
    <xf numFmtId="0" fontId="74" fillId="4" borderId="11" xfId="0" applyFont="1" applyFill="1" applyBorder="1" applyAlignment="1">
      <alignment horizontal="left" vertical="center" wrapText="1"/>
    </xf>
    <xf numFmtId="0" fontId="74" fillId="4" borderId="14" xfId="0" applyFont="1" applyFill="1" applyBorder="1" applyAlignment="1">
      <alignment horizontal="left" vertical="center" wrapText="1"/>
    </xf>
    <xf numFmtId="0" fontId="74" fillId="4" borderId="12" xfId="0" applyFont="1" applyFill="1" applyBorder="1" applyAlignment="1">
      <alignment horizontal="left" vertical="center" wrapText="1"/>
    </xf>
    <xf numFmtId="0" fontId="75" fillId="4" borderId="0" xfId="0" applyFont="1" applyFill="1" applyAlignment="1" applyProtection="1">
      <alignment horizontal="center" vertical="center" wrapText="1"/>
      <protection locked="0"/>
    </xf>
    <xf numFmtId="0" fontId="71" fillId="4" borderId="11" xfId="0" applyFont="1" applyFill="1" applyBorder="1" applyAlignment="1">
      <alignment horizontal="left" vertical="center" wrapText="1"/>
    </xf>
    <xf numFmtId="0" fontId="71" fillId="4" borderId="12" xfId="0" applyFont="1" applyFill="1" applyBorder="1" applyAlignment="1">
      <alignment horizontal="left" vertical="center" wrapText="1"/>
    </xf>
    <xf numFmtId="0" fontId="75" fillId="4" borderId="0" xfId="0" applyFont="1" applyFill="1" applyAlignment="1">
      <alignment horizontal="left" vertical="center"/>
    </xf>
    <xf numFmtId="0" fontId="75" fillId="4" borderId="11" xfId="0" applyFont="1" applyFill="1" applyBorder="1" applyAlignment="1">
      <alignment horizontal="center" vertical="center" wrapText="1"/>
    </xf>
    <xf numFmtId="0" fontId="75" fillId="4" borderId="14" xfId="0" applyFont="1" applyFill="1" applyBorder="1" applyAlignment="1">
      <alignment horizontal="center" vertical="center" wrapText="1"/>
    </xf>
    <xf numFmtId="0" fontId="75" fillId="4" borderId="12" xfId="0" applyFont="1" applyFill="1" applyBorder="1" applyAlignment="1">
      <alignment horizontal="center" vertical="center" wrapText="1"/>
    </xf>
    <xf numFmtId="0" fontId="78" fillId="0" borderId="69" xfId="0" applyFont="1" applyBorder="1" applyAlignment="1">
      <alignment horizontal="center" vertical="center" wrapText="1"/>
    </xf>
    <xf numFmtId="0" fontId="78" fillId="0" borderId="58" xfId="0" applyFont="1" applyBorder="1" applyAlignment="1">
      <alignment horizontal="center" vertical="center" wrapText="1"/>
    </xf>
    <xf numFmtId="0" fontId="75" fillId="4" borderId="58" xfId="0" applyFont="1" applyFill="1" applyBorder="1" applyAlignment="1">
      <alignment horizontal="left" vertical="center"/>
    </xf>
    <xf numFmtId="0" fontId="74" fillId="4" borderId="5" xfId="0" applyFont="1" applyFill="1" applyBorder="1" applyAlignment="1">
      <alignment horizontal="left" vertical="center" wrapText="1"/>
    </xf>
    <xf numFmtId="0" fontId="79" fillId="4" borderId="59" xfId="0" applyFont="1" applyFill="1" applyBorder="1" applyAlignment="1">
      <alignment horizontal="center" vertical="center" wrapText="1"/>
    </xf>
    <xf numFmtId="0" fontId="79" fillId="4" borderId="60" xfId="0" applyFont="1" applyFill="1" applyBorder="1" applyAlignment="1">
      <alignment horizontal="center" vertical="center" wrapText="1"/>
    </xf>
    <xf numFmtId="0" fontId="79" fillId="4" borderId="6" xfId="0" applyFont="1" applyFill="1" applyBorder="1" applyAlignment="1">
      <alignment horizontal="center" vertical="center" wrapText="1"/>
    </xf>
    <xf numFmtId="0" fontId="79" fillId="4" borderId="26" xfId="0" applyFont="1" applyFill="1" applyBorder="1" applyAlignment="1">
      <alignment horizontal="center" vertical="center" wrapText="1"/>
    </xf>
    <xf numFmtId="0" fontId="79" fillId="0" borderId="5" xfId="0" applyFont="1" applyBorder="1" applyAlignment="1">
      <alignment horizontal="center" vertical="top" wrapText="1"/>
    </xf>
    <xf numFmtId="0" fontId="78" fillId="0" borderId="5" xfId="0" applyFont="1" applyBorder="1" applyAlignment="1">
      <alignment horizontal="center" vertical="center" wrapText="1"/>
    </xf>
  </cellXfs>
  <cellStyles count="22">
    <cellStyle name="Normal" xfId="14"/>
    <cellStyle name="Normal 2" xfId="4"/>
    <cellStyle name="TableCellStyle" xfId="20"/>
    <cellStyle name="Гиперссылка" xfId="5" builtinId="8"/>
    <cellStyle name="Гиперссылка 2" xfId="13"/>
    <cellStyle name="Денежный 2" xfId="9"/>
    <cellStyle name="Обычный" xfId="0" builtinId="0"/>
    <cellStyle name="Обычный 2" xfId="2"/>
    <cellStyle name="Обычный 2 2" xfId="3"/>
    <cellStyle name="Обычный 2 2 2" xfId="19"/>
    <cellStyle name="Обычный 3" xfId="7"/>
    <cellStyle name="Обычный 3 2" xfId="11"/>
    <cellStyle name="Обычный 3 2 2" xfId="17"/>
    <cellStyle name="Обычный 4" xfId="21"/>
    <cellStyle name="Обычный 55" xfId="15"/>
    <cellStyle name="Обычный 7" xfId="16"/>
    <cellStyle name="Процентный" xfId="1" builtinId="5"/>
    <cellStyle name="Процентный 2" xfId="8"/>
    <cellStyle name="Процентный 2 2" xfId="12"/>
    <cellStyle name="Финансовый" xfId="6" builtinId="3"/>
    <cellStyle name="Финансовый 2" xfId="10"/>
    <cellStyle name="Финансовый 3" xfId="18"/>
  </cellStyles>
  <dxfs count="0"/>
  <tableStyles count="0" defaultTableStyle="TableStyleMedium2" defaultPivotStyle="PivotStyleLight16"/>
  <colors>
    <mruColors>
      <color rgb="FF0094C8"/>
      <color rgb="FF00A1DA"/>
      <color rgb="FF33CCFF"/>
      <color rgb="FF17E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200025</xdr:colOff>
      <xdr:row>0</xdr:row>
      <xdr:rowOff>38100</xdr:rowOff>
    </xdr:from>
    <xdr:to>
      <xdr:col>14</xdr:col>
      <xdr:colOff>266701</xdr:colOff>
      <xdr:row>1</xdr:row>
      <xdr:rowOff>190500</xdr:rowOff>
    </xdr:to>
    <xdr:sp macro="" textlink="">
      <xdr:nvSpPr>
        <xdr:cNvPr id="2" name="Стрелка вниз 1"/>
        <xdr:cNvSpPr/>
      </xdr:nvSpPr>
      <xdr:spPr>
        <a:xfrm>
          <a:off x="10868025" y="38100"/>
          <a:ext cx="666751" cy="2095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ru-RU" sz="1100"/>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14</xdr:row>
          <xdr:rowOff>47625</xdr:rowOff>
        </xdr:from>
        <xdr:to>
          <xdr:col>11</xdr:col>
          <xdr:colOff>371475</xdr:colOff>
          <xdr:row>14</xdr:row>
          <xdr:rowOff>238125</xdr:rowOff>
        </xdr:to>
        <xdr:sp macro="" textlink="">
          <xdr:nvSpPr>
            <xdr:cNvPr id="3143" name="Object 71" hidden="1">
              <a:extLst>
                <a:ext uri="{63B3BB69-23CF-44E3-9099-C40C66FF867C}">
                  <a14:compatExt spid="_x0000_s3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14</xdr:row>
          <xdr:rowOff>257175</xdr:rowOff>
        </xdr:from>
        <xdr:to>
          <xdr:col>12</xdr:col>
          <xdr:colOff>9525</xdr:colOff>
          <xdr:row>15</xdr:row>
          <xdr:rowOff>209550</xdr:rowOff>
        </xdr:to>
        <xdr:sp macro="" textlink="">
          <xdr:nvSpPr>
            <xdr:cNvPr id="3144" name="Object 72" hidden="1">
              <a:extLst>
                <a:ext uri="{63B3BB69-23CF-44E3-9099-C40C66FF867C}">
                  <a14:compatExt spid="_x0000_s31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409575</xdr:colOff>
      <xdr:row>1</xdr:row>
      <xdr:rowOff>95250</xdr:rowOff>
    </xdr:from>
    <xdr:to>
      <xdr:col>7</xdr:col>
      <xdr:colOff>647700</xdr:colOff>
      <xdr:row>3</xdr:row>
      <xdr:rowOff>152400</xdr:rowOff>
    </xdr:to>
    <xdr:pic>
      <xdr:nvPicPr>
        <xdr:cNvPr id="2" name="Рисунок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266700"/>
          <a:ext cx="1228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wiki.region.vtb.ru/kms/CM/INTERNAL/LAYOUT?item_id=15656&amp;homePage=%2FCM%2FT_PRODUCKT%2FVIEW%3Fitem_id%3D9857499&amp;homePageEncoded=true" TargetMode="External"/><Relationship Id="rId13" Type="http://schemas.openxmlformats.org/officeDocument/2006/relationships/oleObject" Target="../embeddings/oleObject1.bin"/><Relationship Id="rId3" Type="http://schemas.openxmlformats.org/officeDocument/2006/relationships/hyperlink" Target="https://wiki.vtb24.ru/kms/CM/T_GENERAL_TYPE/VIEW?item_id=1805483" TargetMode="External"/><Relationship Id="rId7" Type="http://schemas.openxmlformats.org/officeDocument/2006/relationships/hyperlink" Target="https://wiki.vtb24.ru/archive/externalFiles/%D0%98%D0%BF%D0%BE%D1%82%D0%B5%D0%BA%D0%B0/8606436/%D0%9F%D0%BE%D0%B4%D0%B1%D0%BE%D1%80%20%D0%B8%D0%BF%D0%BE%D1%82%D0%B5%D1%87%D0%BD%D1%8B%D1%85%20%D0%BF%D1%80%D0%BE%D0%B3%D1%80%D0%B0%D0%BC%D0%BC.xlsm" TargetMode="External"/><Relationship Id="rId12" Type="http://schemas.openxmlformats.org/officeDocument/2006/relationships/vmlDrawing" Target="../drawings/vmlDrawing1.vml"/><Relationship Id="rId17" Type="http://schemas.openxmlformats.org/officeDocument/2006/relationships/comments" Target="../comments1.xml"/><Relationship Id="rId2" Type="http://schemas.openxmlformats.org/officeDocument/2006/relationships/hyperlink" Target="https://wiki.vtb24.ru/kms/CM/T_MORTGAGE/VIEW?item_id=60771" TargetMode="External"/><Relationship Id="rId16" Type="http://schemas.openxmlformats.org/officeDocument/2006/relationships/image" Target="../media/image2.emf"/><Relationship Id="rId1" Type="http://schemas.openxmlformats.org/officeDocument/2006/relationships/hyperlink" Target="https://wiki.vtb24.ru/kms/CM/T_GENERAL_TYPE/VIEW?item_id=7604422" TargetMode="External"/><Relationship Id="rId6" Type="http://schemas.openxmlformats.org/officeDocument/2006/relationships/hyperlink" Target="https://wiki.vtb24.ru/kms/CM/T_GENERAL_TYPE/VIEW?item_id=5740496" TargetMode="External"/><Relationship Id="rId11" Type="http://schemas.openxmlformats.org/officeDocument/2006/relationships/drawing" Target="../drawings/drawing1.xml"/><Relationship Id="rId5" Type="http://schemas.openxmlformats.org/officeDocument/2006/relationships/hyperlink" Target="https://wiki.vtb24.ru/kms/CM/T_MORTGAGE/VIEW?item_id=60771" TargetMode="External"/><Relationship Id="rId15" Type="http://schemas.openxmlformats.org/officeDocument/2006/relationships/oleObject" Target="../embeddings/oleObject2.bin"/><Relationship Id="rId10" Type="http://schemas.openxmlformats.org/officeDocument/2006/relationships/printerSettings" Target="../printerSettings/printerSettings1.bin"/><Relationship Id="rId4" Type="http://schemas.openxmlformats.org/officeDocument/2006/relationships/hyperlink" Target="https://wiki.vtb24.ru/kms/CM/T_GENERAL_TYPE/VIEW?item_id=7604422" TargetMode="External"/><Relationship Id="rId9" Type="http://schemas.openxmlformats.org/officeDocument/2006/relationships/hyperlink" Target="https://bwiki.region.vtb.ru/kms/CM/INTERNAL/LAYOUT?item_id=15656&amp;homePage=%2FCM%2FT_PRODUCKT%2FVIEW%3Fitem_id%3D9517894&amp;homePageEncoded=true" TargetMode="External"/><Relationship Id="rId1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B1:AH266"/>
  <sheetViews>
    <sheetView showGridLines="0" tabSelected="1" workbookViewId="0">
      <selection activeCell="D35" sqref="D35"/>
    </sheetView>
  </sheetViews>
  <sheetFormatPr defaultRowHeight="15" x14ac:dyDescent="0.25"/>
  <cols>
    <col min="1" max="1" width="1.28515625" customWidth="1"/>
    <col min="2" max="2" width="4.140625" customWidth="1"/>
    <col min="3" max="3" width="26" customWidth="1"/>
    <col min="4" max="4" width="27" customWidth="1"/>
    <col min="5" max="5" width="16.5703125" customWidth="1"/>
    <col min="6" max="9" width="9" customWidth="1"/>
    <col min="10" max="10" width="10.5703125" customWidth="1"/>
    <col min="11" max="12" width="14.7109375" customWidth="1"/>
    <col min="13" max="14" width="9" customWidth="1"/>
    <col min="15" max="15" width="14.140625" style="6" customWidth="1"/>
    <col min="16" max="16" width="15.42578125" customWidth="1"/>
    <col min="17" max="17" width="13.7109375" customWidth="1"/>
    <col min="18" max="18" width="10.5703125" customWidth="1"/>
    <col min="19" max="19" width="19.5703125" hidden="1" customWidth="1"/>
    <col min="20" max="20" width="8.7109375" hidden="1" customWidth="1"/>
    <col min="21" max="21" width="9.85546875" hidden="1" customWidth="1"/>
    <col min="22" max="22" width="3.42578125" hidden="1" customWidth="1"/>
    <col min="23" max="23" width="15" hidden="1" customWidth="1"/>
    <col min="24" max="24" width="10.7109375" hidden="1" customWidth="1"/>
    <col min="25" max="25" width="8.85546875" hidden="1" customWidth="1"/>
    <col min="26" max="26" width="9.140625" hidden="1" customWidth="1"/>
    <col min="27" max="27" width="9" hidden="1" customWidth="1"/>
    <col min="28" max="28" width="3.5703125" customWidth="1"/>
    <col min="29" max="29" width="19.85546875" customWidth="1"/>
    <col min="30" max="30" width="12.7109375" customWidth="1"/>
    <col min="31" max="31" width="10.85546875" customWidth="1"/>
    <col min="32" max="36" width="9.140625" customWidth="1"/>
    <col min="37" max="37" width="3.42578125" customWidth="1"/>
    <col min="38" max="39" width="9.140625" customWidth="1"/>
  </cols>
  <sheetData>
    <row r="1" spans="2:34" ht="4.5" customHeight="1" x14ac:dyDescent="0.25">
      <c r="C1" s="8"/>
      <c r="P1" s="30"/>
      <c r="Q1" s="30"/>
      <c r="U1" s="12"/>
    </row>
    <row r="2" spans="2:34" ht="18.75" customHeight="1" x14ac:dyDescent="0.25">
      <c r="B2" s="384" t="s">
        <v>276</v>
      </c>
      <c r="C2" s="384"/>
      <c r="J2" s="173"/>
      <c r="K2" s="422" t="s">
        <v>135</v>
      </c>
      <c r="L2" s="422"/>
      <c r="M2" s="422"/>
      <c r="N2" s="422"/>
      <c r="O2" s="422"/>
      <c r="P2" s="193" t="s">
        <v>36</v>
      </c>
      <c r="Q2" s="193"/>
      <c r="R2" s="193"/>
      <c r="S2" s="193"/>
      <c r="U2" s="173"/>
      <c r="AA2" s="19"/>
    </row>
    <row r="3" spans="2:34" ht="15" customHeight="1" x14ac:dyDescent="0.25">
      <c r="C3" s="431" t="s">
        <v>32</v>
      </c>
      <c r="D3" s="432"/>
      <c r="E3" s="147" t="s">
        <v>125</v>
      </c>
      <c r="F3" s="391" t="s">
        <v>149</v>
      </c>
      <c r="G3" s="392"/>
      <c r="H3" s="392"/>
      <c r="I3" s="392"/>
      <c r="J3" s="392"/>
      <c r="K3" s="392"/>
      <c r="L3" s="392"/>
      <c r="M3" s="392"/>
      <c r="N3" s="392"/>
      <c r="O3" s="175"/>
      <c r="P3" s="175"/>
      <c r="Q3" s="175"/>
      <c r="R3" s="175"/>
      <c r="S3" s="175"/>
    </row>
    <row r="4" spans="2:34" ht="15" customHeight="1" x14ac:dyDescent="0.25">
      <c r="C4" s="433" t="s">
        <v>105</v>
      </c>
      <c r="E4" s="147" t="s">
        <v>120</v>
      </c>
      <c r="F4" s="401" t="s">
        <v>132</v>
      </c>
      <c r="G4" s="402"/>
      <c r="H4" s="402"/>
      <c r="I4" s="406"/>
      <c r="J4" s="395" t="s">
        <v>24</v>
      </c>
      <c r="K4" s="396"/>
      <c r="L4" s="401" t="s">
        <v>25</v>
      </c>
      <c r="M4" s="402"/>
      <c r="N4" s="402"/>
      <c r="O4"/>
      <c r="S4" s="1"/>
      <c r="T4" s="1"/>
    </row>
    <row r="5" spans="2:34" ht="15" customHeight="1" x14ac:dyDescent="0.25">
      <c r="C5" s="433"/>
      <c r="E5" s="434" t="s">
        <v>121</v>
      </c>
      <c r="F5" s="397" t="s">
        <v>134</v>
      </c>
      <c r="G5" s="397"/>
      <c r="H5" s="436" t="s">
        <v>117</v>
      </c>
      <c r="I5" s="437"/>
      <c r="J5" s="393">
        <v>2020</v>
      </c>
      <c r="K5" s="192" t="s">
        <v>35</v>
      </c>
      <c r="L5" s="174" t="s">
        <v>35</v>
      </c>
      <c r="M5" s="399" t="s">
        <v>145</v>
      </c>
      <c r="N5" s="399"/>
      <c r="O5"/>
      <c r="P5" s="41" t="s">
        <v>9</v>
      </c>
      <c r="Q5" s="42">
        <v>0.153</v>
      </c>
      <c r="R5" s="48"/>
      <c r="U5" t="s">
        <v>147</v>
      </c>
      <c r="Y5" t="s">
        <v>146</v>
      </c>
      <c r="Z5" t="s">
        <v>148</v>
      </c>
    </row>
    <row r="6" spans="2:34" ht="31.5" customHeight="1" thickBot="1" x14ac:dyDescent="0.3">
      <c r="C6" s="440"/>
      <c r="D6" s="148"/>
      <c r="E6" s="435"/>
      <c r="F6" s="398"/>
      <c r="G6" s="398"/>
      <c r="H6" s="438"/>
      <c r="I6" s="439"/>
      <c r="J6" s="394"/>
      <c r="K6" s="191" t="s">
        <v>130</v>
      </c>
      <c r="L6" s="40" t="s">
        <v>130</v>
      </c>
      <c r="M6" s="400"/>
      <c r="N6" s="400"/>
      <c r="O6"/>
      <c r="P6" s="41" t="s">
        <v>39</v>
      </c>
      <c r="Q6" s="43">
        <v>7000000</v>
      </c>
      <c r="S6" s="8" t="s">
        <v>149</v>
      </c>
      <c r="T6" s="8">
        <v>0</v>
      </c>
      <c r="U6" s="20">
        <v>0.2</v>
      </c>
      <c r="V6" s="8">
        <v>0</v>
      </c>
      <c r="X6" s="31">
        <v>0.5</v>
      </c>
      <c r="Y6" s="31">
        <v>0.1</v>
      </c>
      <c r="Z6" s="31">
        <v>0.15</v>
      </c>
      <c r="AA6">
        <v>-0.1</v>
      </c>
    </row>
    <row r="7" spans="2:34" ht="16.5" customHeight="1" x14ac:dyDescent="0.25">
      <c r="C7" s="441"/>
      <c r="D7" s="148"/>
      <c r="E7" s="17" t="s">
        <v>128</v>
      </c>
      <c r="F7" s="420" t="str">
        <f>IF(F3=S9,"до 4", "60")</f>
        <v>60</v>
      </c>
      <c r="G7" s="421"/>
      <c r="H7" s="389" t="str">
        <f>IF(F3=S9,"до 4 (см примеч.)", "60")</f>
        <v>60</v>
      </c>
      <c r="I7" s="390"/>
      <c r="J7" s="195" t="s">
        <v>277</v>
      </c>
      <c r="K7" s="195" t="s">
        <v>277</v>
      </c>
      <c r="L7" s="195" t="s">
        <v>118</v>
      </c>
      <c r="M7" s="387" t="s">
        <v>119</v>
      </c>
      <c r="N7" s="388"/>
      <c r="O7"/>
      <c r="P7" s="41" t="s">
        <v>38</v>
      </c>
      <c r="Q7" s="43">
        <v>3000000</v>
      </c>
      <c r="R7" s="50">
        <f>Q7/Q6</f>
        <v>0.42857142857142855</v>
      </c>
      <c r="S7" s="8" t="s">
        <v>15</v>
      </c>
      <c r="T7" s="21">
        <v>4.0000000000000001E-3</v>
      </c>
      <c r="U7" s="20">
        <v>0.3</v>
      </c>
      <c r="V7" s="21">
        <v>4.0000000000000001E-3</v>
      </c>
      <c r="X7" s="31">
        <v>0.5</v>
      </c>
      <c r="Y7" s="31">
        <v>0.15</v>
      </c>
      <c r="Z7" s="31">
        <v>0.3</v>
      </c>
      <c r="AA7">
        <v>-0.2</v>
      </c>
    </row>
    <row r="8" spans="2:34" ht="22.5" customHeight="1" x14ac:dyDescent="0.25">
      <c r="C8" s="424" t="s">
        <v>124</v>
      </c>
      <c r="D8" s="426" t="s">
        <v>122</v>
      </c>
      <c r="E8" s="155" t="s">
        <v>123</v>
      </c>
      <c r="F8" s="248">
        <f>H8</f>
        <v>0.1</v>
      </c>
      <c r="G8" s="155">
        <f>I8</f>
        <v>0.2</v>
      </c>
      <c r="H8" s="248">
        <f>VLOOKUP(F3,S6:Y9,7,FALSE)</f>
        <v>0.1</v>
      </c>
      <c r="I8" s="155">
        <f>VLOOKUP(F3,S6:U9,3,FALSE)</f>
        <v>0.2</v>
      </c>
      <c r="J8" s="5">
        <f>VLOOKUP(F3,S6:Z9,8,FALSE)</f>
        <v>0.15</v>
      </c>
      <c r="K8" s="156">
        <f>VLOOKUP(F3,S6:Z9,8,FALSE)</f>
        <v>0.15</v>
      </c>
      <c r="L8" s="155">
        <f>K8</f>
        <v>0.15</v>
      </c>
      <c r="M8" s="182">
        <v>0.1</v>
      </c>
      <c r="N8" s="182">
        <f>I8</f>
        <v>0.2</v>
      </c>
      <c r="O8"/>
      <c r="P8" s="15" t="s">
        <v>14</v>
      </c>
      <c r="Q8" s="49">
        <v>4000000</v>
      </c>
      <c r="R8" s="47"/>
      <c r="S8" s="8" t="s">
        <v>16</v>
      </c>
      <c r="T8" s="21">
        <v>4.0000000000000001E-3</v>
      </c>
      <c r="U8" s="22">
        <v>0.3</v>
      </c>
      <c r="V8" s="27">
        <v>-3.0000000000000001E-3</v>
      </c>
      <c r="W8" s="1" t="s">
        <v>28</v>
      </c>
      <c r="X8" s="36">
        <v>0.2</v>
      </c>
      <c r="Y8" t="s">
        <v>30</v>
      </c>
      <c r="Z8" s="31">
        <v>0.3</v>
      </c>
      <c r="AA8">
        <v>-0.3</v>
      </c>
    </row>
    <row r="9" spans="2:34" s="1" customFormat="1" ht="37.5" customHeight="1" x14ac:dyDescent="0.25">
      <c r="C9" s="425"/>
      <c r="D9" s="427"/>
      <c r="E9" s="137" t="s">
        <v>106</v>
      </c>
      <c r="F9" s="199">
        <f>H9</f>
        <v>0.7</v>
      </c>
      <c r="G9" s="139">
        <v>-0.3</v>
      </c>
      <c r="H9" s="199">
        <v>0.7</v>
      </c>
      <c r="I9" s="138"/>
      <c r="J9" s="140"/>
      <c r="K9" s="141"/>
      <c r="L9" s="141"/>
      <c r="M9" s="183">
        <v>0.7</v>
      </c>
      <c r="N9" s="183">
        <v>-0.5</v>
      </c>
      <c r="P9" s="15" t="s">
        <v>12</v>
      </c>
      <c r="Q9" s="44">
        <v>30</v>
      </c>
      <c r="R9" s="47"/>
      <c r="S9" s="8" t="s">
        <v>129</v>
      </c>
      <c r="T9" s="21">
        <v>4.0000000000000001E-3</v>
      </c>
      <c r="U9" s="22">
        <v>0.2</v>
      </c>
      <c r="V9" s="27">
        <v>-3.0000000000000001E-3</v>
      </c>
      <c r="X9" s="36">
        <v>0.2</v>
      </c>
      <c r="Y9" s="31">
        <v>0.15</v>
      </c>
      <c r="Z9" s="31">
        <v>0.15</v>
      </c>
      <c r="AA9">
        <v>-0.4</v>
      </c>
    </row>
    <row r="10" spans="2:34" s="1" customFormat="1" ht="36" customHeight="1" x14ac:dyDescent="0.25">
      <c r="B10" s="7">
        <v>1</v>
      </c>
      <c r="C10" s="9" t="s">
        <v>6</v>
      </c>
      <c r="D10" s="14" t="str">
        <f>IF(F3&lt;&gt;S8, "","на период стройки - залог участка, после - залог участка и  построенного объекта")</f>
        <v/>
      </c>
      <c r="E10" s="51"/>
      <c r="F10" s="196">
        <f>IF(OR($F$3=$S$8,$F$3=$S$9), "", G10+F$9/100)</f>
        <v>0.11199999999999999</v>
      </c>
      <c r="G10" s="54">
        <f>$I$10+G9/100</f>
        <v>0.10499999999999998</v>
      </c>
      <c r="H10" s="196">
        <f>IF(OR($F$3=$S$8,$F$3=$S$9), "", I10+H$9/100)</f>
        <v>0.11499999999999999</v>
      </c>
      <c r="I10" s="55">
        <f>17.2%-6%-0.4% +VLOOKUP(F3,S6:T9,2,FALSE)+C6/100</f>
        <v>0.10799999999999998</v>
      </c>
      <c r="J10" s="53">
        <f>IFERROR(IF(AND(F3&lt;&gt;S7,F3&lt;&gt;S6),"",9%)+C6/100,"")</f>
        <v>0.09</v>
      </c>
      <c r="K10" s="53">
        <f>IFERROR(IF(OR(F3=S8,F3=S9),"",6%)+C6/100,"")</f>
        <v>0.06</v>
      </c>
      <c r="L10" s="53">
        <f>IF(OR(F3=S8,F3=S9),"",6%)</f>
        <v>0.06</v>
      </c>
      <c r="M10" s="184">
        <f>IF(C6&lt;&gt;0,"нет",IF(F3&lt;&gt;S6,"",N10+M9/100))</f>
        <v>0.10899999999999999</v>
      </c>
      <c r="N10" s="185">
        <f>IF(C6&lt;&gt;0,"нет",IF(OR(F3=S8,F3=S9),"",I10+N9/100-0.1%))</f>
        <v>0.10199999999999998</v>
      </c>
      <c r="P10" s="15" t="s">
        <v>13</v>
      </c>
      <c r="Q10" s="18">
        <f>IFERROR(-PMT(Q5/12,Q9*12,Q8), "введите данные выше")</f>
        <v>51538.66968640672</v>
      </c>
      <c r="R10"/>
      <c r="S10"/>
      <c r="T10">
        <v>-0.1</v>
      </c>
      <c r="U10"/>
      <c r="W10"/>
      <c r="X10"/>
      <c r="AA10">
        <v>-0.5</v>
      </c>
    </row>
    <row r="11" spans="2:34" ht="48" customHeight="1" x14ac:dyDescent="0.25">
      <c r="B11" s="7">
        <v>2</v>
      </c>
      <c r="C11" s="177" t="str">
        <f>IF(F3&lt;&gt;S8, "Цифровые сервисы", "Под залог квартиры/апартаментов")</f>
        <v>Цифровые сервисы</v>
      </c>
      <c r="D11" s="178" t="str">
        <f>IF(F3&lt;&gt;S8, "пакет СЭР + СБР или ДС*", "под залог готовой квартиры в многоквартирном доме или готовых апартаментов")</f>
        <v>пакет СЭР + СБР или ДС*</v>
      </c>
      <c r="E11" s="179">
        <f>IF(F3&lt;&gt;S8, -0.3,-0.4)</f>
        <v>-0.3</v>
      </c>
      <c r="F11" s="197" t="e">
        <f>IF(OR($F$3=$S$8,$F$3=$S$9), "", G11+F$9/100)</f>
        <v>#VALUE!</v>
      </c>
      <c r="G11" s="180" t="str">
        <f>IF(F3=S8, G10+$E$11/100,"-")</f>
        <v>-</v>
      </c>
      <c r="H11" s="198">
        <f>IF(OR($F$3=$S$8,$F$3=$S$9), "", I11+H$9/100)</f>
        <v>0.11199999999999999</v>
      </c>
      <c r="I11" s="180">
        <f>I10+$E$11/100</f>
        <v>0.10499999999999998</v>
      </c>
      <c r="J11" s="181">
        <f>IF(AND(F3&lt;&gt;S7,F3&lt;&gt;S6),"",J10+E11/100)</f>
        <v>8.6999999999999994E-2</v>
      </c>
      <c r="K11" s="181">
        <f>IF(OR(F3=S8,F3=S9),"",K10+E11/100)</f>
        <v>5.6999999999999995E-2</v>
      </c>
      <c r="L11" s="304"/>
      <c r="M11" s="186"/>
      <c r="N11" s="186"/>
      <c r="O11"/>
      <c r="T11">
        <v>-0.3</v>
      </c>
      <c r="AA11">
        <v>-0.6</v>
      </c>
    </row>
    <row r="12" spans="2:34" ht="13.5" customHeight="1" x14ac:dyDescent="0.25">
      <c r="AA12">
        <v>-0.7</v>
      </c>
      <c r="AH12" s="171"/>
    </row>
    <row r="13" spans="2:34" ht="18.75" customHeight="1" thickBot="1" x14ac:dyDescent="0.35">
      <c r="B13" s="7"/>
      <c r="C13" s="10" t="s">
        <v>7</v>
      </c>
      <c r="G13" s="6"/>
      <c r="I13" s="322" t="s">
        <v>265</v>
      </c>
      <c r="J13" s="170"/>
      <c r="K13" s="45"/>
      <c r="L13" s="45"/>
      <c r="T13" s="172"/>
      <c r="U13" s="172"/>
      <c r="AA13">
        <v>-0.8</v>
      </c>
      <c r="AH13" s="171"/>
    </row>
    <row r="14" spans="2:34" ht="20.25" customHeight="1" thickBot="1" x14ac:dyDescent="0.3">
      <c r="C14" s="2" t="s">
        <v>2</v>
      </c>
      <c r="D14" s="3" t="s">
        <v>4</v>
      </c>
      <c r="E14" s="32" t="s">
        <v>3</v>
      </c>
      <c r="F14" s="307" t="s">
        <v>26</v>
      </c>
      <c r="G14" s="308" t="s">
        <v>11</v>
      </c>
      <c r="H14" s="46"/>
      <c r="I14" s="176" t="s">
        <v>19</v>
      </c>
      <c r="J14" s="188" t="s">
        <v>23</v>
      </c>
      <c r="K14" s="429" t="s">
        <v>29</v>
      </c>
      <c r="L14" s="429"/>
      <c r="M14" s="428"/>
      <c r="N14" s="428"/>
      <c r="O14" s="428"/>
      <c r="T14" s="16"/>
      <c r="AA14">
        <v>-0.9</v>
      </c>
      <c r="AH14" s="171"/>
    </row>
    <row r="15" spans="2:34" ht="20.25" customHeight="1" x14ac:dyDescent="0.25">
      <c r="B15" s="7">
        <v>3</v>
      </c>
      <c r="C15" s="412" t="s">
        <v>34</v>
      </c>
      <c r="D15" s="310" t="s">
        <v>230</v>
      </c>
      <c r="E15" s="318"/>
      <c r="F15" s="403">
        <f>K8</f>
        <v>0.15</v>
      </c>
      <c r="G15" s="311">
        <f>IFERROR(IF(OR(F3=S8,F3=S9),"",5%)+C6/100,"")</f>
        <v>0.05</v>
      </c>
      <c r="H15" s="46"/>
      <c r="I15" s="430" t="s">
        <v>37</v>
      </c>
      <c r="J15" s="430" t="s">
        <v>264</v>
      </c>
      <c r="K15" s="152" t="s">
        <v>238</v>
      </c>
      <c r="L15" s="153"/>
      <c r="M15" s="428"/>
      <c r="N15" s="428"/>
      <c r="O15" s="428"/>
      <c r="T15" s="26"/>
      <c r="U15" s="23"/>
      <c r="AA15">
        <v>-1</v>
      </c>
      <c r="AH15" s="171"/>
    </row>
    <row r="16" spans="2:34" ht="18" customHeight="1" x14ac:dyDescent="0.25">
      <c r="B16" s="28"/>
      <c r="C16" s="413"/>
      <c r="D16" s="306" t="s">
        <v>232</v>
      </c>
      <c r="E16" s="319">
        <f>E11</f>
        <v>-0.3</v>
      </c>
      <c r="F16" s="404"/>
      <c r="G16" s="37">
        <f>IF(G15="","",G15+E16/100)</f>
        <v>4.7E-2</v>
      </c>
      <c r="H16" s="46"/>
      <c r="I16" s="430"/>
      <c r="J16" s="430"/>
      <c r="K16" s="152" t="s">
        <v>239</v>
      </c>
      <c r="L16" s="153"/>
      <c r="M16" s="428"/>
      <c r="N16" s="428"/>
      <c r="O16" s="428"/>
      <c r="T16" s="26"/>
      <c r="U16" s="23"/>
      <c r="AA16">
        <v>-1.1000000000000001</v>
      </c>
      <c r="AH16" s="171"/>
    </row>
    <row r="17" spans="2:34" ht="15.75" customHeight="1" thickBot="1" x14ac:dyDescent="0.3">
      <c r="B17" s="303"/>
      <c r="C17" s="414"/>
      <c r="D17" s="312" t="s">
        <v>231</v>
      </c>
      <c r="E17" s="316"/>
      <c r="F17" s="405"/>
      <c r="G17" s="313">
        <f>IF(G15="","",G15)</f>
        <v>0.05</v>
      </c>
      <c r="I17" s="154" t="s">
        <v>20</v>
      </c>
      <c r="J17" s="154" t="s">
        <v>21</v>
      </c>
      <c r="K17" s="385">
        <v>0</v>
      </c>
      <c r="L17" s="386"/>
      <c r="M17" s="428"/>
      <c r="N17" s="428"/>
      <c r="O17" s="428"/>
      <c r="U17" s="23"/>
      <c r="AA17">
        <v>-1.2</v>
      </c>
      <c r="AH17" s="171"/>
    </row>
    <row r="18" spans="2:34" ht="15.75" customHeight="1" x14ac:dyDescent="0.25">
      <c r="B18" s="303">
        <v>4</v>
      </c>
      <c r="C18" s="415" t="s">
        <v>1</v>
      </c>
      <c r="D18" s="315" t="s">
        <v>230</v>
      </c>
      <c r="E18" s="320"/>
      <c r="F18" s="418">
        <v>0.15</v>
      </c>
      <c r="G18" s="39">
        <f>IF(OR(F3=S8,F3=S9),"",2%)</f>
        <v>0.02</v>
      </c>
      <c r="U18" s="23"/>
      <c r="AA18">
        <v>-1.3</v>
      </c>
      <c r="AH18" s="171"/>
    </row>
    <row r="19" spans="2:34" ht="15.75" customHeight="1" thickBot="1" x14ac:dyDescent="0.3">
      <c r="B19" s="28"/>
      <c r="C19" s="408"/>
      <c r="D19" s="316" t="s">
        <v>232</v>
      </c>
      <c r="E19" s="321">
        <f>E11</f>
        <v>-0.3</v>
      </c>
      <c r="F19" s="419"/>
      <c r="G19" s="52">
        <f>IF(G18="","",G18+E19/100)</f>
        <v>1.7000000000000001E-2</v>
      </c>
      <c r="U19" s="23"/>
      <c r="AA19">
        <v>-1.4</v>
      </c>
      <c r="AH19" s="171"/>
    </row>
    <row r="20" spans="2:34" ht="17.25" customHeight="1" x14ac:dyDescent="0.25">
      <c r="B20" s="28">
        <v>5</v>
      </c>
      <c r="C20" s="407" t="s">
        <v>0</v>
      </c>
      <c r="D20" s="314" t="s">
        <v>17</v>
      </c>
      <c r="E20" s="317"/>
      <c r="F20" s="416">
        <f>VLOOKUP(F3,S6:X9,6,FALSE)</f>
        <v>0.5</v>
      </c>
      <c r="G20" s="309">
        <f>IF(C6&lt;&gt;0,"нет",I10+0.3%)</f>
        <v>0.11099999999999999</v>
      </c>
      <c r="U20" s="11"/>
      <c r="AA20">
        <v>-1.5</v>
      </c>
      <c r="AH20" s="171"/>
    </row>
    <row r="21" spans="2:34" ht="14.25" customHeight="1" x14ac:dyDescent="0.25">
      <c r="B21" s="28"/>
      <c r="C21" s="423"/>
      <c r="D21" s="305" t="s">
        <v>133</v>
      </c>
      <c r="E21" s="33">
        <v>-0.3</v>
      </c>
      <c r="F21" s="417"/>
      <c r="G21" s="38">
        <f>IF(C6&lt;&gt;0,"нет",G20+E21/100)</f>
        <v>0.10799999999999998</v>
      </c>
      <c r="U21" s="11"/>
      <c r="AA21">
        <v>-1.6</v>
      </c>
      <c r="AH21" s="171"/>
    </row>
    <row r="22" spans="2:34" ht="15" customHeight="1" x14ac:dyDescent="0.25">
      <c r="B22" s="7">
        <v>6</v>
      </c>
      <c r="C22" s="29" t="s">
        <v>18</v>
      </c>
      <c r="D22" s="24" t="s">
        <v>131</v>
      </c>
      <c r="E22" s="24"/>
      <c r="F22" s="34">
        <v>0.15</v>
      </c>
      <c r="G22" s="38">
        <f>IF(C6&lt;&gt;0,"нет",8.6%)</f>
        <v>8.5999999999999993E-2</v>
      </c>
      <c r="T22" s="4"/>
      <c r="U22" s="13"/>
      <c r="AA22">
        <v>-1.7</v>
      </c>
      <c r="AH22" s="171"/>
    </row>
    <row r="23" spans="2:34" ht="16.5" customHeight="1" x14ac:dyDescent="0.25">
      <c r="B23" s="7">
        <v>7</v>
      </c>
      <c r="C23" s="29" t="s">
        <v>22</v>
      </c>
      <c r="D23" s="24" t="s">
        <v>27</v>
      </c>
      <c r="E23" s="24"/>
      <c r="F23" s="34">
        <v>0.1</v>
      </c>
      <c r="G23" s="38">
        <f>13%-3%</f>
        <v>0.1</v>
      </c>
      <c r="T23" s="4"/>
      <c r="AA23">
        <v>-1.8</v>
      </c>
      <c r="AH23" s="171"/>
    </row>
    <row r="24" spans="2:34" ht="13.5" customHeight="1" thickBot="1" x14ac:dyDescent="0.3">
      <c r="B24" s="7">
        <v>8</v>
      </c>
      <c r="C24" s="328" t="s">
        <v>31</v>
      </c>
      <c r="D24" s="326" t="s">
        <v>33</v>
      </c>
      <c r="E24" s="326"/>
      <c r="F24" s="329">
        <v>0.1</v>
      </c>
      <c r="G24" s="330">
        <f>I10-0.1%+2.7%</f>
        <v>0.13399999999999998</v>
      </c>
      <c r="T24" s="4"/>
      <c r="AA24">
        <v>-1.9</v>
      </c>
      <c r="AH24" s="171"/>
    </row>
    <row r="25" spans="2:34" ht="19.5" customHeight="1" x14ac:dyDescent="0.25">
      <c r="B25" s="409">
        <v>9</v>
      </c>
      <c r="C25" s="410" t="s">
        <v>268</v>
      </c>
      <c r="D25" s="331" t="s">
        <v>266</v>
      </c>
      <c r="E25" s="323">
        <v>-4.5</v>
      </c>
      <c r="F25" s="324">
        <v>0.2</v>
      </c>
      <c r="G25" s="39">
        <f>IF(OR(F3=S6, F3=S7), 14.6%-1%-4%+E25/100+C6/100,"")</f>
        <v>5.0999999999999976E-2</v>
      </c>
      <c r="T25" s="25"/>
      <c r="U25" s="4"/>
      <c r="V25" s="4"/>
      <c r="W25" s="4"/>
      <c r="Y25" s="4"/>
      <c r="Z25" s="4"/>
      <c r="AA25">
        <v>-2</v>
      </c>
      <c r="AB25" s="4"/>
      <c r="AH25" s="171"/>
    </row>
    <row r="26" spans="2:34" x14ac:dyDescent="0.25">
      <c r="B26" s="409"/>
      <c r="C26" s="411"/>
      <c r="D26" s="327" t="s">
        <v>267</v>
      </c>
      <c r="E26" s="33">
        <v>-4.5</v>
      </c>
      <c r="F26" s="34">
        <v>0.15</v>
      </c>
      <c r="G26" s="38">
        <f>IF(OR(F3=S6, F3=S7),K10+E26/100,"")</f>
        <v>1.4999999999999999E-2</v>
      </c>
      <c r="H26" s="325"/>
      <c r="AA26">
        <v>-2.1</v>
      </c>
      <c r="AH26" s="171"/>
    </row>
    <row r="27" spans="2:34" x14ac:dyDescent="0.25">
      <c r="B27" s="409"/>
      <c r="C27" s="411"/>
      <c r="D27" s="327" t="s">
        <v>269</v>
      </c>
      <c r="E27" s="382">
        <f>-4.5+E11</f>
        <v>-4.8</v>
      </c>
      <c r="F27" s="329">
        <v>0.15</v>
      </c>
      <c r="G27" s="38">
        <f>IF(OR(F3=S6, F3=S7),K10+E27/100,"")</f>
        <v>1.1999999999999997E-2</v>
      </c>
      <c r="H27" s="325"/>
      <c r="AA27">
        <v>-2.2000000000000002</v>
      </c>
      <c r="AH27" s="171"/>
    </row>
    <row r="28" spans="2:34" x14ac:dyDescent="0.25">
      <c r="B28" s="409"/>
      <c r="C28" s="379"/>
      <c r="D28" s="327" t="s">
        <v>319</v>
      </c>
      <c r="E28" s="382">
        <v>-4.5</v>
      </c>
      <c r="F28" s="329">
        <v>0.15</v>
      </c>
      <c r="G28" s="38">
        <v>4.4999999999999998E-2</v>
      </c>
      <c r="H28" s="325"/>
      <c r="AH28" s="171"/>
    </row>
    <row r="29" spans="2:34" ht="15.75" thickBot="1" x14ac:dyDescent="0.3">
      <c r="B29" s="409"/>
      <c r="C29" s="383"/>
      <c r="D29" s="332" t="s">
        <v>320</v>
      </c>
      <c r="E29" s="333">
        <v>-4.8</v>
      </c>
      <c r="F29" s="35">
        <v>0.15</v>
      </c>
      <c r="G29" s="52">
        <v>4.2000000000000003E-2</v>
      </c>
      <c r="H29" s="325"/>
      <c r="AH29" s="171"/>
    </row>
    <row r="30" spans="2:34" x14ac:dyDescent="0.25">
      <c r="B30" s="409">
        <v>10</v>
      </c>
      <c r="C30" s="407" t="s">
        <v>271</v>
      </c>
      <c r="D30" s="381"/>
      <c r="E30" s="381"/>
      <c r="F30" s="380">
        <v>0.15</v>
      </c>
      <c r="G30" s="309">
        <f>5%+C6/100</f>
        <v>0.05</v>
      </c>
      <c r="AA30">
        <v>-2.2999999999999998</v>
      </c>
      <c r="AH30" s="171"/>
    </row>
    <row r="31" spans="2:34" ht="15.75" thickBot="1" x14ac:dyDescent="0.3">
      <c r="B31" s="409"/>
      <c r="C31" s="408"/>
      <c r="D31" s="332" t="s">
        <v>270</v>
      </c>
      <c r="E31" s="333">
        <v>-0.3</v>
      </c>
      <c r="F31" s="35">
        <v>0.15</v>
      </c>
      <c r="G31" s="52">
        <f>G30+E31/100</f>
        <v>4.7E-2</v>
      </c>
      <c r="AA31">
        <v>-2.4</v>
      </c>
      <c r="AH31" s="171"/>
    </row>
    <row r="32" spans="2:34" x14ac:dyDescent="0.25">
      <c r="AA32">
        <v>-2.6</v>
      </c>
      <c r="AH32" s="171"/>
    </row>
    <row r="33" spans="27:34" x14ac:dyDescent="0.25">
      <c r="AA33">
        <v>-2.7</v>
      </c>
      <c r="AH33" s="171"/>
    </row>
    <row r="34" spans="27:34" x14ac:dyDescent="0.25">
      <c r="AA34">
        <v>-2.8</v>
      </c>
      <c r="AH34" s="171"/>
    </row>
    <row r="35" spans="27:34" x14ac:dyDescent="0.25">
      <c r="AA35">
        <v>-3.4</v>
      </c>
      <c r="AH35" s="171"/>
    </row>
    <row r="36" spans="27:34" x14ac:dyDescent="0.25">
      <c r="AA36">
        <v>-3.5</v>
      </c>
      <c r="AH36" s="171"/>
    </row>
    <row r="37" spans="27:34" x14ac:dyDescent="0.25">
      <c r="AA37">
        <v>-3.6</v>
      </c>
      <c r="AH37" s="171"/>
    </row>
    <row r="38" spans="27:34" x14ac:dyDescent="0.25">
      <c r="AA38">
        <v>-3.7</v>
      </c>
      <c r="AH38" s="171"/>
    </row>
    <row r="39" spans="27:34" x14ac:dyDescent="0.25">
      <c r="AA39">
        <v>-3.8</v>
      </c>
      <c r="AH39" s="171"/>
    </row>
    <row r="40" spans="27:34" x14ac:dyDescent="0.25">
      <c r="AA40">
        <v>-3.9</v>
      </c>
      <c r="AH40" s="171"/>
    </row>
    <row r="41" spans="27:34" x14ac:dyDescent="0.25">
      <c r="AA41">
        <v>-4</v>
      </c>
      <c r="AH41" s="171"/>
    </row>
    <row r="42" spans="27:34" x14ac:dyDescent="0.25">
      <c r="AA42">
        <v>-4.0999999999999996</v>
      </c>
      <c r="AH42" s="171"/>
    </row>
    <row r="43" spans="27:34" x14ac:dyDescent="0.25">
      <c r="AA43">
        <v>-4.2</v>
      </c>
      <c r="AH43" s="171"/>
    </row>
    <row r="44" spans="27:34" x14ac:dyDescent="0.25">
      <c r="AA44">
        <v>-4.3</v>
      </c>
      <c r="AH44" s="171"/>
    </row>
    <row r="45" spans="27:34" x14ac:dyDescent="0.25">
      <c r="AA45">
        <v>-4.4000000000000004</v>
      </c>
      <c r="AH45" s="171"/>
    </row>
    <row r="46" spans="27:34" x14ac:dyDescent="0.25">
      <c r="AA46">
        <v>-4.5</v>
      </c>
      <c r="AH46" s="171"/>
    </row>
    <row r="47" spans="27:34" x14ac:dyDescent="0.25">
      <c r="AA47">
        <v>-4.5999999999999996</v>
      </c>
      <c r="AH47" s="171"/>
    </row>
    <row r="48" spans="27:34" x14ac:dyDescent="0.25">
      <c r="AA48">
        <v>-4.7</v>
      </c>
      <c r="AH48" s="171"/>
    </row>
    <row r="49" spans="27:34" x14ac:dyDescent="0.25">
      <c r="AA49">
        <v>-4.8</v>
      </c>
      <c r="AH49" s="171"/>
    </row>
    <row r="50" spans="27:34" x14ac:dyDescent="0.25">
      <c r="AA50">
        <v>-4.9000000000000004</v>
      </c>
      <c r="AH50" s="171"/>
    </row>
    <row r="51" spans="27:34" x14ac:dyDescent="0.25">
      <c r="AA51">
        <v>-5</v>
      </c>
      <c r="AH51" s="171"/>
    </row>
    <row r="52" spans="27:34" x14ac:dyDescent="0.25">
      <c r="AA52">
        <v>-5.0999999999999996</v>
      </c>
      <c r="AH52" s="171"/>
    </row>
    <row r="53" spans="27:34" x14ac:dyDescent="0.25">
      <c r="AA53">
        <v>-5.2</v>
      </c>
      <c r="AH53" s="171"/>
    </row>
    <row r="54" spans="27:34" x14ac:dyDescent="0.25">
      <c r="AA54">
        <v>-5.3</v>
      </c>
      <c r="AH54" s="171"/>
    </row>
    <row r="55" spans="27:34" x14ac:dyDescent="0.25">
      <c r="AA55">
        <v>-5.4</v>
      </c>
      <c r="AH55" s="171"/>
    </row>
    <row r="56" spans="27:34" x14ac:dyDescent="0.25">
      <c r="AA56">
        <v>-5.5</v>
      </c>
      <c r="AH56" s="171"/>
    </row>
    <row r="57" spans="27:34" x14ac:dyDescent="0.25">
      <c r="AA57">
        <v>-5.6</v>
      </c>
      <c r="AH57" s="171"/>
    </row>
    <row r="58" spans="27:34" x14ac:dyDescent="0.25">
      <c r="AA58">
        <v>-5.7</v>
      </c>
      <c r="AH58" s="171"/>
    </row>
    <row r="59" spans="27:34" x14ac:dyDescent="0.25">
      <c r="AA59">
        <v>-5.8</v>
      </c>
      <c r="AH59" s="171"/>
    </row>
    <row r="60" spans="27:34" x14ac:dyDescent="0.25">
      <c r="AA60">
        <v>-5.9</v>
      </c>
      <c r="AH60" s="171"/>
    </row>
    <row r="61" spans="27:34" x14ac:dyDescent="0.25">
      <c r="AA61">
        <v>-6</v>
      </c>
      <c r="AH61" s="171"/>
    </row>
    <row r="62" spans="27:34" x14ac:dyDescent="0.25">
      <c r="AA62">
        <v>-6.1</v>
      </c>
      <c r="AH62" s="171"/>
    </row>
    <row r="63" spans="27:34" x14ac:dyDescent="0.25">
      <c r="AA63">
        <v>-6.2</v>
      </c>
      <c r="AH63" s="171"/>
    </row>
    <row r="64" spans="27:34" x14ac:dyDescent="0.25">
      <c r="AA64">
        <v>-6.3</v>
      </c>
      <c r="AH64" s="171"/>
    </row>
    <row r="65" spans="27:34" x14ac:dyDescent="0.25">
      <c r="AA65">
        <v>-6.4</v>
      </c>
      <c r="AH65" s="171"/>
    </row>
    <row r="66" spans="27:34" x14ac:dyDescent="0.25">
      <c r="AA66">
        <v>-6.5</v>
      </c>
      <c r="AH66" s="171"/>
    </row>
    <row r="67" spans="27:34" x14ac:dyDescent="0.25">
      <c r="AA67">
        <v>-6.6</v>
      </c>
      <c r="AH67" s="171"/>
    </row>
    <row r="68" spans="27:34" x14ac:dyDescent="0.25">
      <c r="AA68">
        <v>-6.7</v>
      </c>
      <c r="AH68" s="171"/>
    </row>
    <row r="69" spans="27:34" x14ac:dyDescent="0.25">
      <c r="AA69">
        <v>-6.8</v>
      </c>
      <c r="AH69" s="171"/>
    </row>
    <row r="70" spans="27:34" x14ac:dyDescent="0.25">
      <c r="AA70">
        <v>-6.9</v>
      </c>
      <c r="AH70" s="171"/>
    </row>
    <row r="71" spans="27:34" x14ac:dyDescent="0.25">
      <c r="AA71">
        <v>-7</v>
      </c>
      <c r="AH71" s="171"/>
    </row>
    <row r="72" spans="27:34" x14ac:dyDescent="0.25">
      <c r="AA72">
        <v>-7.1</v>
      </c>
      <c r="AH72" s="171"/>
    </row>
    <row r="73" spans="27:34" x14ac:dyDescent="0.25">
      <c r="AA73">
        <v>-7.2</v>
      </c>
      <c r="AH73" s="171"/>
    </row>
    <row r="74" spans="27:34" x14ac:dyDescent="0.25">
      <c r="AA74">
        <v>-7.3</v>
      </c>
      <c r="AH74" s="171"/>
    </row>
    <row r="75" spans="27:34" x14ac:dyDescent="0.25">
      <c r="AA75">
        <v>-7.4</v>
      </c>
      <c r="AH75" s="171"/>
    </row>
    <row r="76" spans="27:34" x14ac:dyDescent="0.25">
      <c r="AA76">
        <v>-7.5</v>
      </c>
      <c r="AH76" s="171"/>
    </row>
    <row r="77" spans="27:34" x14ac:dyDescent="0.25">
      <c r="AA77">
        <v>-7.6</v>
      </c>
      <c r="AH77" s="171"/>
    </row>
    <row r="78" spans="27:34" x14ac:dyDescent="0.25">
      <c r="AA78">
        <v>-7.7</v>
      </c>
      <c r="AH78" s="171"/>
    </row>
    <row r="79" spans="27:34" x14ac:dyDescent="0.25">
      <c r="AA79">
        <v>-7.8</v>
      </c>
      <c r="AH79" s="171"/>
    </row>
    <row r="80" spans="27:34" x14ac:dyDescent="0.25">
      <c r="AA80">
        <v>-7.9</v>
      </c>
      <c r="AH80" s="171"/>
    </row>
    <row r="81" spans="27:34" x14ac:dyDescent="0.25">
      <c r="AA81">
        <v>-8</v>
      </c>
      <c r="AH81" s="171"/>
    </row>
    <row r="82" spans="27:34" x14ac:dyDescent="0.25">
      <c r="AA82">
        <v>-8.1</v>
      </c>
      <c r="AH82" s="171"/>
    </row>
    <row r="83" spans="27:34" x14ac:dyDescent="0.25">
      <c r="AA83">
        <v>-8.1999999999999993</v>
      </c>
      <c r="AH83" s="171"/>
    </row>
    <row r="84" spans="27:34" x14ac:dyDescent="0.25">
      <c r="AA84">
        <v>-8.3000000000000007</v>
      </c>
      <c r="AH84" s="171"/>
    </row>
    <row r="85" spans="27:34" x14ac:dyDescent="0.25">
      <c r="AA85">
        <v>-8.4</v>
      </c>
      <c r="AH85" s="171"/>
    </row>
    <row r="86" spans="27:34" x14ac:dyDescent="0.25">
      <c r="AA86">
        <v>-8.5</v>
      </c>
      <c r="AH86" s="171"/>
    </row>
    <row r="87" spans="27:34" x14ac:dyDescent="0.25">
      <c r="AA87">
        <v>-8.6</v>
      </c>
      <c r="AH87" s="171"/>
    </row>
    <row r="88" spans="27:34" x14ac:dyDescent="0.25">
      <c r="AA88">
        <v>-8.6999999999999993</v>
      </c>
      <c r="AH88" s="171"/>
    </row>
    <row r="89" spans="27:34" x14ac:dyDescent="0.25">
      <c r="AA89">
        <v>-8.8000000000000007</v>
      </c>
      <c r="AH89" s="171"/>
    </row>
    <row r="90" spans="27:34" x14ac:dyDescent="0.25">
      <c r="AA90">
        <v>-8.9</v>
      </c>
      <c r="AH90" s="171"/>
    </row>
    <row r="91" spans="27:34" x14ac:dyDescent="0.25">
      <c r="AA91">
        <v>-9</v>
      </c>
      <c r="AH91" s="171"/>
    </row>
    <row r="92" spans="27:34" x14ac:dyDescent="0.25">
      <c r="AA92">
        <v>-9.1</v>
      </c>
      <c r="AH92" s="171"/>
    </row>
    <row r="93" spans="27:34" x14ac:dyDescent="0.25">
      <c r="AA93">
        <v>-9.1999999999999993</v>
      </c>
      <c r="AH93" s="171"/>
    </row>
    <row r="94" spans="27:34" x14ac:dyDescent="0.25">
      <c r="AA94">
        <v>-9.3000000000000007</v>
      </c>
      <c r="AH94" s="171"/>
    </row>
    <row r="95" spans="27:34" x14ac:dyDescent="0.25">
      <c r="AA95">
        <v>-9.4</v>
      </c>
      <c r="AH95" s="171"/>
    </row>
    <row r="96" spans="27:34" x14ac:dyDescent="0.25">
      <c r="AA96">
        <v>-9.5</v>
      </c>
      <c r="AH96" s="171"/>
    </row>
    <row r="97" spans="27:34" x14ac:dyDescent="0.25">
      <c r="AA97">
        <v>-9.6</v>
      </c>
      <c r="AH97" s="171"/>
    </row>
    <row r="98" spans="27:34" x14ac:dyDescent="0.25">
      <c r="AA98">
        <v>-9.6999999999999993</v>
      </c>
      <c r="AH98" s="171"/>
    </row>
    <row r="99" spans="27:34" x14ac:dyDescent="0.25">
      <c r="AA99">
        <v>-9.8000000000000007</v>
      </c>
      <c r="AH99" s="171"/>
    </row>
    <row r="100" spans="27:34" x14ac:dyDescent="0.25">
      <c r="AA100">
        <v>-9.9</v>
      </c>
      <c r="AH100" s="171"/>
    </row>
    <row r="101" spans="27:34" x14ac:dyDescent="0.25">
      <c r="AA101">
        <v>-10</v>
      </c>
      <c r="AH101" s="171"/>
    </row>
    <row r="102" spans="27:34" x14ac:dyDescent="0.25">
      <c r="AA102">
        <v>-10.1</v>
      </c>
      <c r="AH102" s="171"/>
    </row>
    <row r="103" spans="27:34" x14ac:dyDescent="0.25">
      <c r="AA103">
        <v>-10.199999999999999</v>
      </c>
      <c r="AH103" s="171"/>
    </row>
    <row r="104" spans="27:34" x14ac:dyDescent="0.25">
      <c r="AA104">
        <v>-10.3</v>
      </c>
      <c r="AH104" s="171"/>
    </row>
    <row r="105" spans="27:34" x14ac:dyDescent="0.25">
      <c r="AA105">
        <v>-10.4</v>
      </c>
      <c r="AH105" s="171"/>
    </row>
    <row r="106" spans="27:34" x14ac:dyDescent="0.25">
      <c r="AA106">
        <v>-10.5</v>
      </c>
      <c r="AH106" s="171"/>
    </row>
    <row r="107" spans="27:34" x14ac:dyDescent="0.25">
      <c r="AA107">
        <v>-10.6</v>
      </c>
      <c r="AH107" s="171"/>
    </row>
    <row r="108" spans="27:34" x14ac:dyDescent="0.25">
      <c r="AA108">
        <v>-10.7</v>
      </c>
      <c r="AH108" s="171"/>
    </row>
    <row r="109" spans="27:34" x14ac:dyDescent="0.25">
      <c r="AA109">
        <v>-10.8</v>
      </c>
      <c r="AH109" s="171"/>
    </row>
    <row r="110" spans="27:34" x14ac:dyDescent="0.25">
      <c r="AA110">
        <v>-10.9</v>
      </c>
      <c r="AH110" s="171"/>
    </row>
    <row r="111" spans="27:34" x14ac:dyDescent="0.25">
      <c r="AA111">
        <v>-11</v>
      </c>
      <c r="AH111" s="171"/>
    </row>
    <row r="112" spans="27:34" x14ac:dyDescent="0.25">
      <c r="AA112">
        <v>-11.1</v>
      </c>
      <c r="AH112" s="171"/>
    </row>
    <row r="113" spans="27:34" x14ac:dyDescent="0.25">
      <c r="AA113">
        <v>-11.2</v>
      </c>
      <c r="AH113" s="171"/>
    </row>
    <row r="114" spans="27:34" x14ac:dyDescent="0.25">
      <c r="AA114">
        <v>-11.3</v>
      </c>
      <c r="AH114" s="171"/>
    </row>
    <row r="115" spans="27:34" x14ac:dyDescent="0.25">
      <c r="AA115">
        <v>-11.4</v>
      </c>
      <c r="AH115" s="171"/>
    </row>
    <row r="116" spans="27:34" x14ac:dyDescent="0.25">
      <c r="AA116">
        <v>-11.5</v>
      </c>
      <c r="AH116" s="171"/>
    </row>
    <row r="117" spans="27:34" x14ac:dyDescent="0.25">
      <c r="AA117">
        <v>-11.6</v>
      </c>
      <c r="AH117" s="171"/>
    </row>
    <row r="118" spans="27:34" x14ac:dyDescent="0.25">
      <c r="AA118">
        <v>-11.7</v>
      </c>
      <c r="AH118" s="171"/>
    </row>
    <row r="119" spans="27:34" x14ac:dyDescent="0.25">
      <c r="AA119">
        <v>-11.8</v>
      </c>
      <c r="AH119" s="171"/>
    </row>
    <row r="120" spans="27:34" x14ac:dyDescent="0.25">
      <c r="AA120">
        <v>-11.9</v>
      </c>
      <c r="AH120" s="171"/>
    </row>
    <row r="121" spans="27:34" x14ac:dyDescent="0.25">
      <c r="AA121">
        <v>-12</v>
      </c>
      <c r="AH121" s="171"/>
    </row>
    <row r="122" spans="27:34" x14ac:dyDescent="0.25">
      <c r="AA122">
        <v>-12.1</v>
      </c>
      <c r="AH122" s="171"/>
    </row>
    <row r="123" spans="27:34" x14ac:dyDescent="0.25">
      <c r="AA123">
        <v>-12.2</v>
      </c>
      <c r="AH123" s="171"/>
    </row>
    <row r="124" spans="27:34" x14ac:dyDescent="0.25">
      <c r="AA124">
        <v>-12.3</v>
      </c>
      <c r="AH124" s="171"/>
    </row>
    <row r="125" spans="27:34" x14ac:dyDescent="0.25">
      <c r="AA125">
        <v>-12.4</v>
      </c>
      <c r="AH125" s="171"/>
    </row>
    <row r="126" spans="27:34" x14ac:dyDescent="0.25">
      <c r="AA126">
        <v>-12.5</v>
      </c>
      <c r="AH126" s="171"/>
    </row>
    <row r="127" spans="27:34" x14ac:dyDescent="0.25">
      <c r="AA127">
        <v>-12.6</v>
      </c>
      <c r="AH127" s="171"/>
    </row>
    <row r="128" spans="27:34" x14ac:dyDescent="0.25">
      <c r="AA128">
        <v>-12.7</v>
      </c>
      <c r="AH128" s="171"/>
    </row>
    <row r="129" spans="27:34" x14ac:dyDescent="0.25">
      <c r="AA129">
        <v>-12.8</v>
      </c>
      <c r="AH129" s="171"/>
    </row>
    <row r="130" spans="27:34" x14ac:dyDescent="0.25">
      <c r="AA130">
        <v>-12.9</v>
      </c>
      <c r="AH130" s="171"/>
    </row>
    <row r="131" spans="27:34" x14ac:dyDescent="0.25">
      <c r="AA131">
        <v>-13</v>
      </c>
      <c r="AH131" s="171"/>
    </row>
    <row r="132" spans="27:34" x14ac:dyDescent="0.25">
      <c r="AA132">
        <v>-13.1</v>
      </c>
      <c r="AH132" s="171"/>
    </row>
    <row r="133" spans="27:34" x14ac:dyDescent="0.25">
      <c r="AA133">
        <v>-13.2</v>
      </c>
      <c r="AH133" s="171"/>
    </row>
    <row r="134" spans="27:34" x14ac:dyDescent="0.25">
      <c r="AA134">
        <v>-13.3</v>
      </c>
      <c r="AH134" s="171"/>
    </row>
    <row r="135" spans="27:34" x14ac:dyDescent="0.25">
      <c r="AA135">
        <v>-13.4</v>
      </c>
      <c r="AH135" s="171"/>
    </row>
    <row r="136" spans="27:34" x14ac:dyDescent="0.25">
      <c r="AA136">
        <v>-13.5</v>
      </c>
      <c r="AH136" s="171"/>
    </row>
    <row r="137" spans="27:34" x14ac:dyDescent="0.25">
      <c r="AA137">
        <v>-13.6</v>
      </c>
    </row>
    <row r="138" spans="27:34" x14ac:dyDescent="0.25">
      <c r="AA138">
        <v>-13.7</v>
      </c>
    </row>
    <row r="139" spans="27:34" x14ac:dyDescent="0.25">
      <c r="AA139">
        <v>-13.8</v>
      </c>
    </row>
    <row r="140" spans="27:34" x14ac:dyDescent="0.25">
      <c r="AA140">
        <v>-13.9</v>
      </c>
    </row>
    <row r="141" spans="27:34" x14ac:dyDescent="0.25">
      <c r="AA141">
        <v>-14</v>
      </c>
    </row>
    <row r="142" spans="27:34" x14ac:dyDescent="0.25">
      <c r="AA142">
        <v>-14.1</v>
      </c>
    </row>
    <row r="143" spans="27:34" x14ac:dyDescent="0.25">
      <c r="AA143">
        <v>-14.2</v>
      </c>
    </row>
    <row r="144" spans="27:34" x14ac:dyDescent="0.25">
      <c r="AA144">
        <v>-14.3</v>
      </c>
    </row>
    <row r="145" spans="27:27" x14ac:dyDescent="0.25">
      <c r="AA145">
        <v>-14.4</v>
      </c>
    </row>
    <row r="146" spans="27:27" x14ac:dyDescent="0.25">
      <c r="AA146">
        <v>-14.5</v>
      </c>
    </row>
    <row r="147" spans="27:27" x14ac:dyDescent="0.25">
      <c r="AA147">
        <v>-14.6</v>
      </c>
    </row>
    <row r="148" spans="27:27" x14ac:dyDescent="0.25">
      <c r="AA148">
        <v>-14.7</v>
      </c>
    </row>
    <row r="149" spans="27:27" x14ac:dyDescent="0.25">
      <c r="AA149">
        <v>-14.8</v>
      </c>
    </row>
    <row r="150" spans="27:27" x14ac:dyDescent="0.25">
      <c r="AA150">
        <v>-14.9</v>
      </c>
    </row>
    <row r="151" spans="27:27" x14ac:dyDescent="0.25">
      <c r="AA151">
        <v>-15</v>
      </c>
    </row>
    <row r="152" spans="27:27" x14ac:dyDescent="0.25">
      <c r="AA152">
        <v>-15.1</v>
      </c>
    </row>
    <row r="153" spans="27:27" x14ac:dyDescent="0.25">
      <c r="AA153">
        <v>-15.2</v>
      </c>
    </row>
    <row r="154" spans="27:27" x14ac:dyDescent="0.25">
      <c r="AA154">
        <v>-15.3</v>
      </c>
    </row>
    <row r="155" spans="27:27" x14ac:dyDescent="0.25">
      <c r="AA155">
        <v>-15.4</v>
      </c>
    </row>
    <row r="156" spans="27:27" x14ac:dyDescent="0.25">
      <c r="AA156">
        <v>-15.5</v>
      </c>
    </row>
    <row r="157" spans="27:27" x14ac:dyDescent="0.25">
      <c r="AA157">
        <v>-15.6</v>
      </c>
    </row>
    <row r="158" spans="27:27" x14ac:dyDescent="0.25">
      <c r="AA158">
        <v>-15.7</v>
      </c>
    </row>
    <row r="159" spans="27:27" x14ac:dyDescent="0.25">
      <c r="AA159">
        <v>-15.8</v>
      </c>
    </row>
    <row r="160" spans="27:27" x14ac:dyDescent="0.25">
      <c r="AA160">
        <v>-15.9</v>
      </c>
    </row>
    <row r="161" spans="27:27" x14ac:dyDescent="0.25">
      <c r="AA161">
        <v>-16</v>
      </c>
    </row>
    <row r="162" spans="27:27" x14ac:dyDescent="0.25">
      <c r="AA162">
        <v>-16.100000000000001</v>
      </c>
    </row>
    <row r="163" spans="27:27" x14ac:dyDescent="0.25">
      <c r="AA163">
        <v>-16.2</v>
      </c>
    </row>
    <row r="164" spans="27:27" x14ac:dyDescent="0.25">
      <c r="AA164">
        <v>-16.3</v>
      </c>
    </row>
    <row r="165" spans="27:27" x14ac:dyDescent="0.25">
      <c r="AA165">
        <v>-16.399999999999999</v>
      </c>
    </row>
    <row r="166" spans="27:27" x14ac:dyDescent="0.25">
      <c r="AA166">
        <v>-16.5</v>
      </c>
    </row>
    <row r="167" spans="27:27" x14ac:dyDescent="0.25">
      <c r="AA167">
        <v>-16.600000000000001</v>
      </c>
    </row>
    <row r="168" spans="27:27" x14ac:dyDescent="0.25">
      <c r="AA168">
        <v>-16.7</v>
      </c>
    </row>
    <row r="169" spans="27:27" x14ac:dyDescent="0.25">
      <c r="AA169">
        <v>-16.8</v>
      </c>
    </row>
    <row r="170" spans="27:27" x14ac:dyDescent="0.25">
      <c r="AA170">
        <v>-16.899999999999999</v>
      </c>
    </row>
    <row r="171" spans="27:27" x14ac:dyDescent="0.25">
      <c r="AA171">
        <v>-17</v>
      </c>
    </row>
    <row r="172" spans="27:27" x14ac:dyDescent="0.25">
      <c r="AA172">
        <v>-17.100000000000001</v>
      </c>
    </row>
    <row r="173" spans="27:27" x14ac:dyDescent="0.25">
      <c r="AA173">
        <v>-17.2</v>
      </c>
    </row>
    <row r="174" spans="27:27" x14ac:dyDescent="0.25">
      <c r="AA174">
        <v>-17.3</v>
      </c>
    </row>
    <row r="175" spans="27:27" x14ac:dyDescent="0.25">
      <c r="AA175">
        <v>-17.399999999999999</v>
      </c>
    </row>
    <row r="176" spans="27:27" x14ac:dyDescent="0.25">
      <c r="AA176">
        <v>-17.5</v>
      </c>
    </row>
    <row r="177" spans="27:27" x14ac:dyDescent="0.25">
      <c r="AA177">
        <v>-17.600000000000001</v>
      </c>
    </row>
    <row r="178" spans="27:27" x14ac:dyDescent="0.25">
      <c r="AA178">
        <v>-17.7</v>
      </c>
    </row>
    <row r="179" spans="27:27" x14ac:dyDescent="0.25">
      <c r="AA179">
        <v>-17.8</v>
      </c>
    </row>
    <row r="180" spans="27:27" x14ac:dyDescent="0.25">
      <c r="AA180">
        <v>-17.899999999999999</v>
      </c>
    </row>
    <row r="181" spans="27:27" x14ac:dyDescent="0.25">
      <c r="AA181">
        <v>-18</v>
      </c>
    </row>
    <row r="182" spans="27:27" x14ac:dyDescent="0.25">
      <c r="AA182">
        <v>-18.100000000000001</v>
      </c>
    </row>
    <row r="183" spans="27:27" x14ac:dyDescent="0.25">
      <c r="AA183">
        <v>-18.2</v>
      </c>
    </row>
    <row r="184" spans="27:27" x14ac:dyDescent="0.25">
      <c r="AA184">
        <v>-18.3</v>
      </c>
    </row>
    <row r="185" spans="27:27" x14ac:dyDescent="0.25">
      <c r="AA185">
        <v>-18.399999999999999</v>
      </c>
    </row>
    <row r="186" spans="27:27" x14ac:dyDescent="0.25">
      <c r="AA186">
        <v>-18.5</v>
      </c>
    </row>
    <row r="187" spans="27:27" x14ac:dyDescent="0.25">
      <c r="AA187">
        <v>-18.600000000000001</v>
      </c>
    </row>
    <row r="188" spans="27:27" x14ac:dyDescent="0.25">
      <c r="AA188">
        <v>-18.7</v>
      </c>
    </row>
    <row r="189" spans="27:27" x14ac:dyDescent="0.25">
      <c r="AA189">
        <v>-18.8</v>
      </c>
    </row>
    <row r="190" spans="27:27" x14ac:dyDescent="0.25">
      <c r="AA190">
        <v>-18.899999999999999</v>
      </c>
    </row>
    <row r="191" spans="27:27" x14ac:dyDescent="0.25">
      <c r="AA191">
        <v>-19</v>
      </c>
    </row>
    <row r="192" spans="27:27" x14ac:dyDescent="0.25">
      <c r="AA192">
        <v>-19.100000000000001</v>
      </c>
    </row>
    <row r="193" spans="27:27" x14ac:dyDescent="0.25">
      <c r="AA193">
        <v>-19.2</v>
      </c>
    </row>
    <row r="194" spans="27:27" x14ac:dyDescent="0.25">
      <c r="AA194">
        <v>-19.3</v>
      </c>
    </row>
    <row r="195" spans="27:27" x14ac:dyDescent="0.25">
      <c r="AA195">
        <v>-19.399999999999999</v>
      </c>
    </row>
    <row r="196" spans="27:27" x14ac:dyDescent="0.25">
      <c r="AA196">
        <v>-19.5</v>
      </c>
    </row>
    <row r="197" spans="27:27" x14ac:dyDescent="0.25">
      <c r="AA197">
        <v>-19.600000000000001</v>
      </c>
    </row>
    <row r="198" spans="27:27" x14ac:dyDescent="0.25">
      <c r="AA198">
        <v>-19.7</v>
      </c>
    </row>
    <row r="199" spans="27:27" x14ac:dyDescent="0.25">
      <c r="AA199">
        <v>-19.8</v>
      </c>
    </row>
    <row r="200" spans="27:27" x14ac:dyDescent="0.25">
      <c r="AA200">
        <v>-19.899999999999999</v>
      </c>
    </row>
    <row r="201" spans="27:27" x14ac:dyDescent="0.25">
      <c r="AA201">
        <v>-20</v>
      </c>
    </row>
    <row r="202" spans="27:27" x14ac:dyDescent="0.25">
      <c r="AA202">
        <v>-20.100000000000001</v>
      </c>
    </row>
    <row r="203" spans="27:27" x14ac:dyDescent="0.25">
      <c r="AA203">
        <v>-20.2</v>
      </c>
    </row>
    <row r="204" spans="27:27" x14ac:dyDescent="0.25">
      <c r="AA204">
        <v>-20.3</v>
      </c>
    </row>
    <row r="205" spans="27:27" x14ac:dyDescent="0.25">
      <c r="AA205">
        <v>-20.399999999999999</v>
      </c>
    </row>
    <row r="206" spans="27:27" x14ac:dyDescent="0.25">
      <c r="AA206">
        <v>-20.5</v>
      </c>
    </row>
    <row r="207" spans="27:27" x14ac:dyDescent="0.25">
      <c r="AA207">
        <v>-20.6</v>
      </c>
    </row>
    <row r="208" spans="27:27" x14ac:dyDescent="0.25">
      <c r="AA208">
        <v>-20.7</v>
      </c>
    </row>
    <row r="209" spans="27:27" x14ac:dyDescent="0.25">
      <c r="AA209">
        <v>-20.8</v>
      </c>
    </row>
    <row r="210" spans="27:27" x14ac:dyDescent="0.25">
      <c r="AA210">
        <v>-20.9</v>
      </c>
    </row>
    <row r="211" spans="27:27" x14ac:dyDescent="0.25">
      <c r="AA211">
        <v>-21</v>
      </c>
    </row>
    <row r="212" spans="27:27" x14ac:dyDescent="0.25">
      <c r="AA212">
        <v>-21.1</v>
      </c>
    </row>
    <row r="213" spans="27:27" x14ac:dyDescent="0.25">
      <c r="AA213">
        <v>-21.2</v>
      </c>
    </row>
    <row r="214" spans="27:27" x14ac:dyDescent="0.25">
      <c r="AA214">
        <v>-21.3</v>
      </c>
    </row>
    <row r="215" spans="27:27" x14ac:dyDescent="0.25">
      <c r="AA215">
        <v>-21.4</v>
      </c>
    </row>
    <row r="216" spans="27:27" x14ac:dyDescent="0.25">
      <c r="AA216">
        <v>-21.5</v>
      </c>
    </row>
    <row r="217" spans="27:27" x14ac:dyDescent="0.25">
      <c r="AA217">
        <v>-21.6</v>
      </c>
    </row>
    <row r="218" spans="27:27" x14ac:dyDescent="0.25">
      <c r="AA218">
        <v>-21.7</v>
      </c>
    </row>
    <row r="219" spans="27:27" x14ac:dyDescent="0.25">
      <c r="AA219">
        <v>-21.8</v>
      </c>
    </row>
    <row r="220" spans="27:27" x14ac:dyDescent="0.25">
      <c r="AA220">
        <v>-21.9</v>
      </c>
    </row>
    <row r="221" spans="27:27" x14ac:dyDescent="0.25">
      <c r="AA221">
        <v>-22</v>
      </c>
    </row>
    <row r="222" spans="27:27" x14ac:dyDescent="0.25">
      <c r="AA222">
        <v>-22.1</v>
      </c>
    </row>
    <row r="223" spans="27:27" x14ac:dyDescent="0.25">
      <c r="AA223">
        <v>-22.2</v>
      </c>
    </row>
    <row r="224" spans="27:27" x14ac:dyDescent="0.25">
      <c r="AA224">
        <v>-22.3</v>
      </c>
    </row>
    <row r="225" spans="27:27" x14ac:dyDescent="0.25">
      <c r="AA225">
        <v>-22.4</v>
      </c>
    </row>
    <row r="226" spans="27:27" x14ac:dyDescent="0.25">
      <c r="AA226">
        <v>-22.5</v>
      </c>
    </row>
    <row r="227" spans="27:27" x14ac:dyDescent="0.25">
      <c r="AA227">
        <v>-22.6</v>
      </c>
    </row>
    <row r="228" spans="27:27" x14ac:dyDescent="0.25">
      <c r="AA228">
        <v>-22.7</v>
      </c>
    </row>
    <row r="229" spans="27:27" x14ac:dyDescent="0.25">
      <c r="AA229">
        <v>-22.8</v>
      </c>
    </row>
    <row r="230" spans="27:27" x14ac:dyDescent="0.25">
      <c r="AA230">
        <v>-22.9</v>
      </c>
    </row>
    <row r="231" spans="27:27" x14ac:dyDescent="0.25">
      <c r="AA231">
        <v>-23</v>
      </c>
    </row>
    <row r="232" spans="27:27" x14ac:dyDescent="0.25">
      <c r="AA232">
        <v>-23.1</v>
      </c>
    </row>
    <row r="233" spans="27:27" x14ac:dyDescent="0.25">
      <c r="AA233">
        <v>-23.2</v>
      </c>
    </row>
    <row r="234" spans="27:27" x14ac:dyDescent="0.25">
      <c r="AA234">
        <v>-23.3</v>
      </c>
    </row>
    <row r="235" spans="27:27" x14ac:dyDescent="0.25">
      <c r="AA235">
        <v>-23.4</v>
      </c>
    </row>
    <row r="236" spans="27:27" x14ac:dyDescent="0.25">
      <c r="AA236">
        <v>-23.5</v>
      </c>
    </row>
    <row r="237" spans="27:27" x14ac:dyDescent="0.25">
      <c r="AA237">
        <v>-23.6</v>
      </c>
    </row>
    <row r="238" spans="27:27" x14ac:dyDescent="0.25">
      <c r="AA238">
        <v>-23.7</v>
      </c>
    </row>
    <row r="239" spans="27:27" x14ac:dyDescent="0.25">
      <c r="AA239">
        <v>-23.8</v>
      </c>
    </row>
    <row r="240" spans="27:27" x14ac:dyDescent="0.25">
      <c r="AA240">
        <v>-23.9</v>
      </c>
    </row>
    <row r="241" spans="27:27" x14ac:dyDescent="0.25">
      <c r="AA241">
        <v>-23.999999999999901</v>
      </c>
    </row>
    <row r="242" spans="27:27" x14ac:dyDescent="0.25">
      <c r="AA242">
        <v>-24.099999999999898</v>
      </c>
    </row>
    <row r="243" spans="27:27" x14ac:dyDescent="0.25">
      <c r="AA243">
        <v>-24.1999999999999</v>
      </c>
    </row>
    <row r="244" spans="27:27" x14ac:dyDescent="0.25">
      <c r="AA244">
        <v>-24.299999999999901</v>
      </c>
    </row>
    <row r="245" spans="27:27" x14ac:dyDescent="0.25">
      <c r="AA245">
        <v>-24.399999999999899</v>
      </c>
    </row>
    <row r="246" spans="27:27" x14ac:dyDescent="0.25">
      <c r="AA246">
        <v>-24.499999999999901</v>
      </c>
    </row>
    <row r="247" spans="27:27" x14ac:dyDescent="0.25">
      <c r="AA247">
        <v>-24.599999999999898</v>
      </c>
    </row>
    <row r="248" spans="27:27" x14ac:dyDescent="0.25">
      <c r="AA248">
        <v>-24.6999999999999</v>
      </c>
    </row>
    <row r="249" spans="27:27" x14ac:dyDescent="0.25">
      <c r="AA249">
        <v>-24.799999999999901</v>
      </c>
    </row>
    <row r="250" spans="27:27" x14ac:dyDescent="0.25">
      <c r="AA250">
        <v>-24.899999999999899</v>
      </c>
    </row>
    <row r="251" spans="27:27" x14ac:dyDescent="0.25">
      <c r="AA251">
        <v>-24.999999999999901</v>
      </c>
    </row>
    <row r="252" spans="27:27" x14ac:dyDescent="0.25">
      <c r="AA252">
        <v>-25.099999999999898</v>
      </c>
    </row>
    <row r="253" spans="27:27" x14ac:dyDescent="0.25">
      <c r="AA253">
        <v>-25.1999999999999</v>
      </c>
    </row>
    <row r="254" spans="27:27" x14ac:dyDescent="0.25">
      <c r="AA254">
        <v>-25.299999999999901</v>
      </c>
    </row>
    <row r="255" spans="27:27" x14ac:dyDescent="0.25">
      <c r="AA255">
        <v>-25.399999999999899</v>
      </c>
    </row>
    <row r="256" spans="27:27" x14ac:dyDescent="0.25">
      <c r="AA256">
        <v>-25.499999999999901</v>
      </c>
    </row>
    <row r="257" spans="27:27" x14ac:dyDescent="0.25">
      <c r="AA257">
        <v>-25.599999999999898</v>
      </c>
    </row>
    <row r="258" spans="27:27" x14ac:dyDescent="0.25">
      <c r="AA258">
        <v>-25.6999999999999</v>
      </c>
    </row>
    <row r="259" spans="27:27" x14ac:dyDescent="0.25">
      <c r="AA259">
        <v>-25.799999999999901</v>
      </c>
    </row>
    <row r="260" spans="27:27" x14ac:dyDescent="0.25">
      <c r="AA260">
        <v>-25.899999999999899</v>
      </c>
    </row>
    <row r="261" spans="27:27" x14ac:dyDescent="0.25">
      <c r="AA261">
        <v>-25.999999999999901</v>
      </c>
    </row>
    <row r="262" spans="27:27" x14ac:dyDescent="0.25">
      <c r="AA262">
        <v>-26.099999999999898</v>
      </c>
    </row>
    <row r="263" spans="27:27" x14ac:dyDescent="0.25">
      <c r="AA263">
        <v>-26.1999999999999</v>
      </c>
    </row>
    <row r="264" spans="27:27" x14ac:dyDescent="0.25">
      <c r="AA264">
        <v>-26.299999999999901</v>
      </c>
    </row>
    <row r="265" spans="27:27" x14ac:dyDescent="0.25">
      <c r="AA265">
        <v>-26.399999999999899</v>
      </c>
    </row>
    <row r="266" spans="27:27" x14ac:dyDescent="0.25">
      <c r="AA266">
        <v>-26.499999999999901</v>
      </c>
    </row>
  </sheetData>
  <mergeCells count="34">
    <mergeCell ref="F20:F21"/>
    <mergeCell ref="F18:F19"/>
    <mergeCell ref="F7:G7"/>
    <mergeCell ref="K2:O2"/>
    <mergeCell ref="C20:C21"/>
    <mergeCell ref="C8:C9"/>
    <mergeCell ref="D8:D9"/>
    <mergeCell ref="M14:O17"/>
    <mergeCell ref="K14:L14"/>
    <mergeCell ref="I15:I16"/>
    <mergeCell ref="J15:J16"/>
    <mergeCell ref="C3:D3"/>
    <mergeCell ref="C4:C5"/>
    <mergeCell ref="E5:E6"/>
    <mergeCell ref="H5:I6"/>
    <mergeCell ref="C6:C7"/>
    <mergeCell ref="C30:C31"/>
    <mergeCell ref="B30:B31"/>
    <mergeCell ref="C25:C27"/>
    <mergeCell ref="C15:C17"/>
    <mergeCell ref="C18:C19"/>
    <mergeCell ref="B25:B29"/>
    <mergeCell ref="B2:C2"/>
    <mergeCell ref="K17:L17"/>
    <mergeCell ref="M7:N7"/>
    <mergeCell ref="H7:I7"/>
    <mergeCell ref="F3:N3"/>
    <mergeCell ref="J5:J6"/>
    <mergeCell ref="J4:K4"/>
    <mergeCell ref="F5:G6"/>
    <mergeCell ref="M5:N6"/>
    <mergeCell ref="L4:N4"/>
    <mergeCell ref="F15:F17"/>
    <mergeCell ref="F4:I4"/>
  </mergeCells>
  <dataValidations count="2">
    <dataValidation type="list" allowBlank="1" showErrorMessage="1" prompt=" " sqref="F3">
      <formula1>$S$6:$S$9</formula1>
    </dataValidation>
    <dataValidation type="list" allowBlank="1" showInputMessage="1" showErrorMessage="1" sqref="C6:C7">
      <formula1>$AA$5:$AA$176</formula1>
    </dataValidation>
  </dataValidations>
  <hyperlinks>
    <hyperlink ref="C22" r:id="rId1" display="ВОЕННАЯ"/>
    <hyperlink ref="C23" r:id="rId2" display="ИПОТЕЧНЫЙ ГРАНТ"/>
    <hyperlink ref="C18" r:id="rId3"/>
    <hyperlink ref="D22" r:id="rId4" display="военнослужащие"/>
    <hyperlink ref="D23" r:id="rId5"/>
    <hyperlink ref="I11" location="'Спецпредложения СФР '!E12" display="'Спецпредложения СФР '!E12"/>
    <hyperlink ref="N10" location="'Спецпредложения СФР '!E46" display="'Спецпредложения СФР '!E46"/>
    <hyperlink ref="J11" location="'Спецпредложения СФР '!E12" display="'Спецпредложения СФР '!E12"/>
    <hyperlink ref="K11" location="'Спецпредложения СФР '!E12" display="'Спецпредложения СФР '!E12"/>
    <hyperlink ref="D24" r:id="rId6"/>
    <hyperlink ref="G10" location="'Спецпредложения СФР '!E15" display="'Спецпредложения СФР '!E15"/>
    <hyperlink ref="P2:R2" r:id="rId7" display="ПОДБОРЩИК ИПОТЕЧНЫХ ПРОГРАММ"/>
    <hyperlink ref="C25:C27" r:id="rId8" display="Региональная программа _ Ростовская область"/>
    <hyperlink ref="B2" r:id="rId9"/>
  </hyperlinks>
  <pageMargins left="0" right="0" top="0" bottom="0" header="0" footer="0"/>
  <pageSetup paperSize="9" scale="55" fitToHeight="2" orientation="landscape" r:id="rId10"/>
  <drawing r:id="rId11"/>
  <legacyDrawing r:id="rId12"/>
  <oleObjects>
    <mc:AlternateContent xmlns:mc="http://schemas.openxmlformats.org/markup-compatibility/2006">
      <mc:Choice Requires="x14">
        <oleObject progId="Acrobat Document" dvAspect="DVASPECT_ICON" shapeId="3143" r:id="rId13">
          <objectPr defaultSize="0" autoPict="0" r:id="rId14">
            <anchor moveWithCells="1">
              <from>
                <xdr:col>11</xdr:col>
                <xdr:colOff>114300</xdr:colOff>
                <xdr:row>14</xdr:row>
                <xdr:rowOff>47625</xdr:rowOff>
              </from>
              <to>
                <xdr:col>11</xdr:col>
                <xdr:colOff>371475</xdr:colOff>
                <xdr:row>14</xdr:row>
                <xdr:rowOff>238125</xdr:rowOff>
              </to>
            </anchor>
          </objectPr>
        </oleObject>
      </mc:Choice>
      <mc:Fallback>
        <oleObject progId="Acrobat Document" dvAspect="DVASPECT_ICON" shapeId="3143" r:id="rId13"/>
      </mc:Fallback>
    </mc:AlternateContent>
    <mc:AlternateContent xmlns:mc="http://schemas.openxmlformats.org/markup-compatibility/2006">
      <mc:Choice Requires="x14">
        <oleObject progId="Acrobat Document" dvAspect="DVASPECT_ICON" shapeId="3144" r:id="rId15">
          <objectPr defaultSize="0" autoPict="0" r:id="rId16">
            <anchor moveWithCells="1">
              <from>
                <xdr:col>11</xdr:col>
                <xdr:colOff>704850</xdr:colOff>
                <xdr:row>14</xdr:row>
                <xdr:rowOff>257175</xdr:rowOff>
              </from>
              <to>
                <xdr:col>12</xdr:col>
                <xdr:colOff>9525</xdr:colOff>
                <xdr:row>15</xdr:row>
                <xdr:rowOff>209550</xdr:rowOff>
              </to>
            </anchor>
          </objectPr>
        </oleObject>
      </mc:Choice>
      <mc:Fallback>
        <oleObject progId="Acrobat Document" dvAspect="DVASPECT_ICON" shapeId="3144" r:id="rId1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O422"/>
  <sheetViews>
    <sheetView showGridLines="0" topLeftCell="A143" zoomScaleNormal="100" workbookViewId="0">
      <selection activeCell="H23" sqref="H23"/>
    </sheetView>
  </sheetViews>
  <sheetFormatPr defaultColWidth="15.7109375" defaultRowHeight="12.75" x14ac:dyDescent="0.2"/>
  <cols>
    <col min="1" max="1" width="32.28515625" style="56" customWidth="1"/>
    <col min="2" max="2" width="19.28515625" style="56" customWidth="1"/>
    <col min="3" max="3" width="12.28515625" style="56" customWidth="1"/>
    <col min="4" max="4" width="25.42578125" style="56" customWidth="1"/>
    <col min="5" max="5" width="14.28515625" style="255" hidden="1" customWidth="1"/>
    <col min="6" max="6" width="15.85546875" style="56" customWidth="1"/>
    <col min="7" max="7" width="14.85546875" style="255" customWidth="1"/>
    <col min="8" max="8" width="15.7109375" style="255" customWidth="1"/>
    <col min="9" max="9" width="22.85546875" style="56" hidden="1" customWidth="1"/>
    <col min="10" max="10" width="19.28515625" style="56" hidden="1" customWidth="1"/>
    <col min="11" max="11" width="13.42578125" style="56" hidden="1" customWidth="1"/>
    <col min="12" max="14" width="15.28515625" style="56" hidden="1" customWidth="1"/>
    <col min="15" max="15" width="19.5703125" style="56" hidden="1" customWidth="1"/>
    <col min="16" max="16" width="14.5703125" style="56" hidden="1" customWidth="1"/>
    <col min="17" max="17" width="13.5703125" style="56" hidden="1" customWidth="1"/>
    <col min="18" max="18" width="8" style="56" hidden="1" customWidth="1"/>
    <col min="19" max="19" width="5.140625" style="56" hidden="1" customWidth="1"/>
    <col min="20" max="20" width="3" style="56" hidden="1" customWidth="1"/>
    <col min="21" max="21" width="3.5703125" style="56" hidden="1" customWidth="1"/>
    <col min="22" max="22" width="6.28515625" style="56" hidden="1" customWidth="1"/>
    <col min="23" max="26" width="11.140625" style="56" hidden="1" customWidth="1"/>
    <col min="27" max="27" width="15.7109375" style="56" hidden="1" customWidth="1"/>
    <col min="28" max="28" width="18.7109375" style="56" hidden="1" customWidth="1"/>
    <col min="29" max="41" width="15.7109375" style="56" hidden="1" customWidth="1"/>
    <col min="42" max="45" width="15.7109375" style="56" customWidth="1"/>
    <col min="46" max="256" width="15.7109375" style="56"/>
    <col min="257" max="257" width="20.140625" style="56" customWidth="1"/>
    <col min="258" max="258" width="15" style="56" customWidth="1"/>
    <col min="259" max="259" width="13.7109375" style="56" customWidth="1"/>
    <col min="260" max="260" width="19" style="56" customWidth="1"/>
    <col min="261" max="261" width="15.7109375" style="56" customWidth="1"/>
    <col min="262" max="262" width="15.85546875" style="56" customWidth="1"/>
    <col min="263" max="263" width="14.85546875" style="56" customWidth="1"/>
    <col min="264" max="264" width="15.7109375" style="56" customWidth="1"/>
    <col min="265" max="265" width="22.85546875" style="56" customWidth="1"/>
    <col min="266" max="296" width="0" style="56" hidden="1" customWidth="1"/>
    <col min="297" max="301" width="15.7109375" style="56" customWidth="1"/>
    <col min="302" max="512" width="15.7109375" style="56"/>
    <col min="513" max="513" width="20.140625" style="56" customWidth="1"/>
    <col min="514" max="514" width="15" style="56" customWidth="1"/>
    <col min="515" max="515" width="13.7109375" style="56" customWidth="1"/>
    <col min="516" max="516" width="19" style="56" customWidth="1"/>
    <col min="517" max="517" width="15.7109375" style="56" customWidth="1"/>
    <col min="518" max="518" width="15.85546875" style="56" customWidth="1"/>
    <col min="519" max="519" width="14.85546875" style="56" customWidth="1"/>
    <col min="520" max="520" width="15.7109375" style="56" customWidth="1"/>
    <col min="521" max="521" width="22.85546875" style="56" customWidth="1"/>
    <col min="522" max="552" width="0" style="56" hidden="1" customWidth="1"/>
    <col min="553" max="557" width="15.7109375" style="56" customWidth="1"/>
    <col min="558" max="768" width="15.7109375" style="56"/>
    <col min="769" max="769" width="20.140625" style="56" customWidth="1"/>
    <col min="770" max="770" width="15" style="56" customWidth="1"/>
    <col min="771" max="771" width="13.7109375" style="56" customWidth="1"/>
    <col min="772" max="772" width="19" style="56" customWidth="1"/>
    <col min="773" max="773" width="15.7109375" style="56" customWidth="1"/>
    <col min="774" max="774" width="15.85546875" style="56" customWidth="1"/>
    <col min="775" max="775" width="14.85546875" style="56" customWidth="1"/>
    <col min="776" max="776" width="15.7109375" style="56" customWidth="1"/>
    <col min="777" max="777" width="22.85546875" style="56" customWidth="1"/>
    <col min="778" max="808" width="0" style="56" hidden="1" customWidth="1"/>
    <col min="809" max="813" width="15.7109375" style="56" customWidth="1"/>
    <col min="814" max="1024" width="15.7109375" style="56"/>
    <col min="1025" max="1025" width="20.140625" style="56" customWidth="1"/>
    <col min="1026" max="1026" width="15" style="56" customWidth="1"/>
    <col min="1027" max="1027" width="13.7109375" style="56" customWidth="1"/>
    <col min="1028" max="1028" width="19" style="56" customWidth="1"/>
    <col min="1029" max="1029" width="15.7109375" style="56" customWidth="1"/>
    <col min="1030" max="1030" width="15.85546875" style="56" customWidth="1"/>
    <col min="1031" max="1031" width="14.85546875" style="56" customWidth="1"/>
    <col min="1032" max="1032" width="15.7109375" style="56" customWidth="1"/>
    <col min="1033" max="1033" width="22.85546875" style="56" customWidth="1"/>
    <col min="1034" max="1064" width="0" style="56" hidden="1" customWidth="1"/>
    <col min="1065" max="1069" width="15.7109375" style="56" customWidth="1"/>
    <col min="1070" max="1280" width="15.7109375" style="56"/>
    <col min="1281" max="1281" width="20.140625" style="56" customWidth="1"/>
    <col min="1282" max="1282" width="15" style="56" customWidth="1"/>
    <col min="1283" max="1283" width="13.7109375" style="56" customWidth="1"/>
    <col min="1284" max="1284" width="19" style="56" customWidth="1"/>
    <col min="1285" max="1285" width="15.7109375" style="56" customWidth="1"/>
    <col min="1286" max="1286" width="15.85546875" style="56" customWidth="1"/>
    <col min="1287" max="1287" width="14.85546875" style="56" customWidth="1"/>
    <col min="1288" max="1288" width="15.7109375" style="56" customWidth="1"/>
    <col min="1289" max="1289" width="22.85546875" style="56" customWidth="1"/>
    <col min="1290" max="1320" width="0" style="56" hidden="1" customWidth="1"/>
    <col min="1321" max="1325" width="15.7109375" style="56" customWidth="1"/>
    <col min="1326" max="1536" width="15.7109375" style="56"/>
    <col min="1537" max="1537" width="20.140625" style="56" customWidth="1"/>
    <col min="1538" max="1538" width="15" style="56" customWidth="1"/>
    <col min="1539" max="1539" width="13.7109375" style="56" customWidth="1"/>
    <col min="1540" max="1540" width="19" style="56" customWidth="1"/>
    <col min="1541" max="1541" width="15.7109375" style="56" customWidth="1"/>
    <col min="1542" max="1542" width="15.85546875" style="56" customWidth="1"/>
    <col min="1543" max="1543" width="14.85546875" style="56" customWidth="1"/>
    <col min="1544" max="1544" width="15.7109375" style="56" customWidth="1"/>
    <col min="1545" max="1545" width="22.85546875" style="56" customWidth="1"/>
    <col min="1546" max="1576" width="0" style="56" hidden="1" customWidth="1"/>
    <col min="1577" max="1581" width="15.7109375" style="56" customWidth="1"/>
    <col min="1582" max="1792" width="15.7109375" style="56"/>
    <col min="1793" max="1793" width="20.140625" style="56" customWidth="1"/>
    <col min="1794" max="1794" width="15" style="56" customWidth="1"/>
    <col min="1795" max="1795" width="13.7109375" style="56" customWidth="1"/>
    <col min="1796" max="1796" width="19" style="56" customWidth="1"/>
    <col min="1797" max="1797" width="15.7109375" style="56" customWidth="1"/>
    <col min="1798" max="1798" width="15.85546875" style="56" customWidth="1"/>
    <col min="1799" max="1799" width="14.85546875" style="56" customWidth="1"/>
    <col min="1800" max="1800" width="15.7109375" style="56" customWidth="1"/>
    <col min="1801" max="1801" width="22.85546875" style="56" customWidth="1"/>
    <col min="1802" max="1832" width="0" style="56" hidden="1" customWidth="1"/>
    <col min="1833" max="1837" width="15.7109375" style="56" customWidth="1"/>
    <col min="1838" max="2048" width="15.7109375" style="56"/>
    <col min="2049" max="2049" width="20.140625" style="56" customWidth="1"/>
    <col min="2050" max="2050" width="15" style="56" customWidth="1"/>
    <col min="2051" max="2051" width="13.7109375" style="56" customWidth="1"/>
    <col min="2052" max="2052" width="19" style="56" customWidth="1"/>
    <col min="2053" max="2053" width="15.7109375" style="56" customWidth="1"/>
    <col min="2054" max="2054" width="15.85546875" style="56" customWidth="1"/>
    <col min="2055" max="2055" width="14.85546875" style="56" customWidth="1"/>
    <col min="2056" max="2056" width="15.7109375" style="56" customWidth="1"/>
    <col min="2057" max="2057" width="22.85546875" style="56" customWidth="1"/>
    <col min="2058" max="2088" width="0" style="56" hidden="1" customWidth="1"/>
    <col min="2089" max="2093" width="15.7109375" style="56" customWidth="1"/>
    <col min="2094" max="2304" width="15.7109375" style="56"/>
    <col min="2305" max="2305" width="20.140625" style="56" customWidth="1"/>
    <col min="2306" max="2306" width="15" style="56" customWidth="1"/>
    <col min="2307" max="2307" width="13.7109375" style="56" customWidth="1"/>
    <col min="2308" max="2308" width="19" style="56" customWidth="1"/>
    <col min="2309" max="2309" width="15.7109375" style="56" customWidth="1"/>
    <col min="2310" max="2310" width="15.85546875" style="56" customWidth="1"/>
    <col min="2311" max="2311" width="14.85546875" style="56" customWidth="1"/>
    <col min="2312" max="2312" width="15.7109375" style="56" customWidth="1"/>
    <col min="2313" max="2313" width="22.85546875" style="56" customWidth="1"/>
    <col min="2314" max="2344" width="0" style="56" hidden="1" customWidth="1"/>
    <col min="2345" max="2349" width="15.7109375" style="56" customWidth="1"/>
    <col min="2350" max="2560" width="15.7109375" style="56"/>
    <col min="2561" max="2561" width="20.140625" style="56" customWidth="1"/>
    <col min="2562" max="2562" width="15" style="56" customWidth="1"/>
    <col min="2563" max="2563" width="13.7109375" style="56" customWidth="1"/>
    <col min="2564" max="2564" width="19" style="56" customWidth="1"/>
    <col min="2565" max="2565" width="15.7109375" style="56" customWidth="1"/>
    <col min="2566" max="2566" width="15.85546875" style="56" customWidth="1"/>
    <col min="2567" max="2567" width="14.85546875" style="56" customWidth="1"/>
    <col min="2568" max="2568" width="15.7109375" style="56" customWidth="1"/>
    <col min="2569" max="2569" width="22.85546875" style="56" customWidth="1"/>
    <col min="2570" max="2600" width="0" style="56" hidden="1" customWidth="1"/>
    <col min="2601" max="2605" width="15.7109375" style="56" customWidth="1"/>
    <col min="2606" max="2816" width="15.7109375" style="56"/>
    <col min="2817" max="2817" width="20.140625" style="56" customWidth="1"/>
    <col min="2818" max="2818" width="15" style="56" customWidth="1"/>
    <col min="2819" max="2819" width="13.7109375" style="56" customWidth="1"/>
    <col min="2820" max="2820" width="19" style="56" customWidth="1"/>
    <col min="2821" max="2821" width="15.7109375" style="56" customWidth="1"/>
    <col min="2822" max="2822" width="15.85546875" style="56" customWidth="1"/>
    <col min="2823" max="2823" width="14.85546875" style="56" customWidth="1"/>
    <col min="2824" max="2824" width="15.7109375" style="56" customWidth="1"/>
    <col min="2825" max="2825" width="22.85546875" style="56" customWidth="1"/>
    <col min="2826" max="2856" width="0" style="56" hidden="1" customWidth="1"/>
    <col min="2857" max="2861" width="15.7109375" style="56" customWidth="1"/>
    <col min="2862" max="3072" width="15.7109375" style="56"/>
    <col min="3073" max="3073" width="20.140625" style="56" customWidth="1"/>
    <col min="3074" max="3074" width="15" style="56" customWidth="1"/>
    <col min="3075" max="3075" width="13.7109375" style="56" customWidth="1"/>
    <col min="3076" max="3076" width="19" style="56" customWidth="1"/>
    <col min="3077" max="3077" width="15.7109375" style="56" customWidth="1"/>
    <col min="3078" max="3078" width="15.85546875" style="56" customWidth="1"/>
    <col min="3079" max="3079" width="14.85546875" style="56" customWidth="1"/>
    <col min="3080" max="3080" width="15.7109375" style="56" customWidth="1"/>
    <col min="3081" max="3081" width="22.85546875" style="56" customWidth="1"/>
    <col min="3082" max="3112" width="0" style="56" hidden="1" customWidth="1"/>
    <col min="3113" max="3117" width="15.7109375" style="56" customWidth="1"/>
    <col min="3118" max="3328" width="15.7109375" style="56"/>
    <col min="3329" max="3329" width="20.140625" style="56" customWidth="1"/>
    <col min="3330" max="3330" width="15" style="56" customWidth="1"/>
    <col min="3331" max="3331" width="13.7109375" style="56" customWidth="1"/>
    <col min="3332" max="3332" width="19" style="56" customWidth="1"/>
    <col min="3333" max="3333" width="15.7109375" style="56" customWidth="1"/>
    <col min="3334" max="3334" width="15.85546875" style="56" customWidth="1"/>
    <col min="3335" max="3335" width="14.85546875" style="56" customWidth="1"/>
    <col min="3336" max="3336" width="15.7109375" style="56" customWidth="1"/>
    <col min="3337" max="3337" width="22.85546875" style="56" customWidth="1"/>
    <col min="3338" max="3368" width="0" style="56" hidden="1" customWidth="1"/>
    <col min="3369" max="3373" width="15.7109375" style="56" customWidth="1"/>
    <col min="3374" max="3584" width="15.7109375" style="56"/>
    <col min="3585" max="3585" width="20.140625" style="56" customWidth="1"/>
    <col min="3586" max="3586" width="15" style="56" customWidth="1"/>
    <col min="3587" max="3587" width="13.7109375" style="56" customWidth="1"/>
    <col min="3588" max="3588" width="19" style="56" customWidth="1"/>
    <col min="3589" max="3589" width="15.7109375" style="56" customWidth="1"/>
    <col min="3590" max="3590" width="15.85546875" style="56" customWidth="1"/>
    <col min="3591" max="3591" width="14.85546875" style="56" customWidth="1"/>
    <col min="3592" max="3592" width="15.7109375" style="56" customWidth="1"/>
    <col min="3593" max="3593" width="22.85546875" style="56" customWidth="1"/>
    <col min="3594" max="3624" width="0" style="56" hidden="1" customWidth="1"/>
    <col min="3625" max="3629" width="15.7109375" style="56" customWidth="1"/>
    <col min="3630" max="3840" width="15.7109375" style="56"/>
    <col min="3841" max="3841" width="20.140625" style="56" customWidth="1"/>
    <col min="3842" max="3842" width="15" style="56" customWidth="1"/>
    <col min="3843" max="3843" width="13.7109375" style="56" customWidth="1"/>
    <col min="3844" max="3844" width="19" style="56" customWidth="1"/>
    <col min="3845" max="3845" width="15.7109375" style="56" customWidth="1"/>
    <col min="3846" max="3846" width="15.85546875" style="56" customWidth="1"/>
    <col min="3847" max="3847" width="14.85546875" style="56" customWidth="1"/>
    <col min="3848" max="3848" width="15.7109375" style="56" customWidth="1"/>
    <col min="3849" max="3849" width="22.85546875" style="56" customWidth="1"/>
    <col min="3850" max="3880" width="0" style="56" hidden="1" customWidth="1"/>
    <col min="3881" max="3885" width="15.7109375" style="56" customWidth="1"/>
    <col min="3886" max="4096" width="15.7109375" style="56"/>
    <col min="4097" max="4097" width="20.140625" style="56" customWidth="1"/>
    <col min="4098" max="4098" width="15" style="56" customWidth="1"/>
    <col min="4099" max="4099" width="13.7109375" style="56" customWidth="1"/>
    <col min="4100" max="4100" width="19" style="56" customWidth="1"/>
    <col min="4101" max="4101" width="15.7109375" style="56" customWidth="1"/>
    <col min="4102" max="4102" width="15.85546875" style="56" customWidth="1"/>
    <col min="4103" max="4103" width="14.85546875" style="56" customWidth="1"/>
    <col min="4104" max="4104" width="15.7109375" style="56" customWidth="1"/>
    <col min="4105" max="4105" width="22.85546875" style="56" customWidth="1"/>
    <col min="4106" max="4136" width="0" style="56" hidden="1" customWidth="1"/>
    <col min="4137" max="4141" width="15.7109375" style="56" customWidth="1"/>
    <col min="4142" max="4352" width="15.7109375" style="56"/>
    <col min="4353" max="4353" width="20.140625" style="56" customWidth="1"/>
    <col min="4354" max="4354" width="15" style="56" customWidth="1"/>
    <col min="4355" max="4355" width="13.7109375" style="56" customWidth="1"/>
    <col min="4356" max="4356" width="19" style="56" customWidth="1"/>
    <col min="4357" max="4357" width="15.7109375" style="56" customWidth="1"/>
    <col min="4358" max="4358" width="15.85546875" style="56" customWidth="1"/>
    <col min="4359" max="4359" width="14.85546875" style="56" customWidth="1"/>
    <col min="4360" max="4360" width="15.7109375" style="56" customWidth="1"/>
    <col min="4361" max="4361" width="22.85546875" style="56" customWidth="1"/>
    <col min="4362" max="4392" width="0" style="56" hidden="1" customWidth="1"/>
    <col min="4393" max="4397" width="15.7109375" style="56" customWidth="1"/>
    <col min="4398" max="4608" width="15.7109375" style="56"/>
    <col min="4609" max="4609" width="20.140625" style="56" customWidth="1"/>
    <col min="4610" max="4610" width="15" style="56" customWidth="1"/>
    <col min="4611" max="4611" width="13.7109375" style="56" customWidth="1"/>
    <col min="4612" max="4612" width="19" style="56" customWidth="1"/>
    <col min="4613" max="4613" width="15.7109375" style="56" customWidth="1"/>
    <col min="4614" max="4614" width="15.85546875" style="56" customWidth="1"/>
    <col min="4615" max="4615" width="14.85546875" style="56" customWidth="1"/>
    <col min="4616" max="4616" width="15.7109375" style="56" customWidth="1"/>
    <col min="4617" max="4617" width="22.85546875" style="56" customWidth="1"/>
    <col min="4618" max="4648" width="0" style="56" hidden="1" customWidth="1"/>
    <col min="4649" max="4653" width="15.7109375" style="56" customWidth="1"/>
    <col min="4654" max="4864" width="15.7109375" style="56"/>
    <col min="4865" max="4865" width="20.140625" style="56" customWidth="1"/>
    <col min="4866" max="4866" width="15" style="56" customWidth="1"/>
    <col min="4867" max="4867" width="13.7109375" style="56" customWidth="1"/>
    <col min="4868" max="4868" width="19" style="56" customWidth="1"/>
    <col min="4869" max="4869" width="15.7109375" style="56" customWidth="1"/>
    <col min="4870" max="4870" width="15.85546875" style="56" customWidth="1"/>
    <col min="4871" max="4871" width="14.85546875" style="56" customWidth="1"/>
    <col min="4872" max="4872" width="15.7109375" style="56" customWidth="1"/>
    <col min="4873" max="4873" width="22.85546875" style="56" customWidth="1"/>
    <col min="4874" max="4904" width="0" style="56" hidden="1" customWidth="1"/>
    <col min="4905" max="4909" width="15.7109375" style="56" customWidth="1"/>
    <col min="4910" max="5120" width="15.7109375" style="56"/>
    <col min="5121" max="5121" width="20.140625" style="56" customWidth="1"/>
    <col min="5122" max="5122" width="15" style="56" customWidth="1"/>
    <col min="5123" max="5123" width="13.7109375" style="56" customWidth="1"/>
    <col min="5124" max="5124" width="19" style="56" customWidth="1"/>
    <col min="5125" max="5125" width="15.7109375" style="56" customWidth="1"/>
    <col min="5126" max="5126" width="15.85546875" style="56" customWidth="1"/>
    <col min="5127" max="5127" width="14.85546875" style="56" customWidth="1"/>
    <col min="5128" max="5128" width="15.7109375" style="56" customWidth="1"/>
    <col min="5129" max="5129" width="22.85546875" style="56" customWidth="1"/>
    <col min="5130" max="5160" width="0" style="56" hidden="1" customWidth="1"/>
    <col min="5161" max="5165" width="15.7109375" style="56" customWidth="1"/>
    <col min="5166" max="5376" width="15.7109375" style="56"/>
    <col min="5377" max="5377" width="20.140625" style="56" customWidth="1"/>
    <col min="5378" max="5378" width="15" style="56" customWidth="1"/>
    <col min="5379" max="5379" width="13.7109375" style="56" customWidth="1"/>
    <col min="5380" max="5380" width="19" style="56" customWidth="1"/>
    <col min="5381" max="5381" width="15.7109375" style="56" customWidth="1"/>
    <col min="5382" max="5382" width="15.85546875" style="56" customWidth="1"/>
    <col min="5383" max="5383" width="14.85546875" style="56" customWidth="1"/>
    <col min="5384" max="5384" width="15.7109375" style="56" customWidth="1"/>
    <col min="5385" max="5385" width="22.85546875" style="56" customWidth="1"/>
    <col min="5386" max="5416" width="0" style="56" hidden="1" customWidth="1"/>
    <col min="5417" max="5421" width="15.7109375" style="56" customWidth="1"/>
    <col min="5422" max="5632" width="15.7109375" style="56"/>
    <col min="5633" max="5633" width="20.140625" style="56" customWidth="1"/>
    <col min="5634" max="5634" width="15" style="56" customWidth="1"/>
    <col min="5635" max="5635" width="13.7109375" style="56" customWidth="1"/>
    <col min="5636" max="5636" width="19" style="56" customWidth="1"/>
    <col min="5637" max="5637" width="15.7109375" style="56" customWidth="1"/>
    <col min="5638" max="5638" width="15.85546875" style="56" customWidth="1"/>
    <col min="5639" max="5639" width="14.85546875" style="56" customWidth="1"/>
    <col min="5640" max="5640" width="15.7109375" style="56" customWidth="1"/>
    <col min="5641" max="5641" width="22.85546875" style="56" customWidth="1"/>
    <col min="5642" max="5672" width="0" style="56" hidden="1" customWidth="1"/>
    <col min="5673" max="5677" width="15.7109375" style="56" customWidth="1"/>
    <col min="5678" max="5888" width="15.7109375" style="56"/>
    <col min="5889" max="5889" width="20.140625" style="56" customWidth="1"/>
    <col min="5890" max="5890" width="15" style="56" customWidth="1"/>
    <col min="5891" max="5891" width="13.7109375" style="56" customWidth="1"/>
    <col min="5892" max="5892" width="19" style="56" customWidth="1"/>
    <col min="5893" max="5893" width="15.7109375" style="56" customWidth="1"/>
    <col min="5894" max="5894" width="15.85546875" style="56" customWidth="1"/>
    <col min="5895" max="5895" width="14.85546875" style="56" customWidth="1"/>
    <col min="5896" max="5896" width="15.7109375" style="56" customWidth="1"/>
    <col min="5897" max="5897" width="22.85546875" style="56" customWidth="1"/>
    <col min="5898" max="5928" width="0" style="56" hidden="1" customWidth="1"/>
    <col min="5929" max="5933" width="15.7109375" style="56" customWidth="1"/>
    <col min="5934" max="6144" width="15.7109375" style="56"/>
    <col min="6145" max="6145" width="20.140625" style="56" customWidth="1"/>
    <col min="6146" max="6146" width="15" style="56" customWidth="1"/>
    <col min="6147" max="6147" width="13.7109375" style="56" customWidth="1"/>
    <col min="6148" max="6148" width="19" style="56" customWidth="1"/>
    <col min="6149" max="6149" width="15.7109375" style="56" customWidth="1"/>
    <col min="6150" max="6150" width="15.85546875" style="56" customWidth="1"/>
    <col min="6151" max="6151" width="14.85546875" style="56" customWidth="1"/>
    <col min="6152" max="6152" width="15.7109375" style="56" customWidth="1"/>
    <col min="6153" max="6153" width="22.85546875" style="56" customWidth="1"/>
    <col min="6154" max="6184" width="0" style="56" hidden="1" customWidth="1"/>
    <col min="6185" max="6189" width="15.7109375" style="56" customWidth="1"/>
    <col min="6190" max="6400" width="15.7109375" style="56"/>
    <col min="6401" max="6401" width="20.140625" style="56" customWidth="1"/>
    <col min="6402" max="6402" width="15" style="56" customWidth="1"/>
    <col min="6403" max="6403" width="13.7109375" style="56" customWidth="1"/>
    <col min="6404" max="6404" width="19" style="56" customWidth="1"/>
    <col min="6405" max="6405" width="15.7109375" style="56" customWidth="1"/>
    <col min="6406" max="6406" width="15.85546875" style="56" customWidth="1"/>
    <col min="6407" max="6407" width="14.85546875" style="56" customWidth="1"/>
    <col min="6408" max="6408" width="15.7109375" style="56" customWidth="1"/>
    <col min="6409" max="6409" width="22.85546875" style="56" customWidth="1"/>
    <col min="6410" max="6440" width="0" style="56" hidden="1" customWidth="1"/>
    <col min="6441" max="6445" width="15.7109375" style="56" customWidth="1"/>
    <col min="6446" max="6656" width="15.7109375" style="56"/>
    <col min="6657" max="6657" width="20.140625" style="56" customWidth="1"/>
    <col min="6658" max="6658" width="15" style="56" customWidth="1"/>
    <col min="6659" max="6659" width="13.7109375" style="56" customWidth="1"/>
    <col min="6660" max="6660" width="19" style="56" customWidth="1"/>
    <col min="6661" max="6661" width="15.7109375" style="56" customWidth="1"/>
    <col min="6662" max="6662" width="15.85546875" style="56" customWidth="1"/>
    <col min="6663" max="6663" width="14.85546875" style="56" customWidth="1"/>
    <col min="6664" max="6664" width="15.7109375" style="56" customWidth="1"/>
    <col min="6665" max="6665" width="22.85546875" style="56" customWidth="1"/>
    <col min="6666" max="6696" width="0" style="56" hidden="1" customWidth="1"/>
    <col min="6697" max="6701" width="15.7109375" style="56" customWidth="1"/>
    <col min="6702" max="6912" width="15.7109375" style="56"/>
    <col min="6913" max="6913" width="20.140625" style="56" customWidth="1"/>
    <col min="6914" max="6914" width="15" style="56" customWidth="1"/>
    <col min="6915" max="6915" width="13.7109375" style="56" customWidth="1"/>
    <col min="6916" max="6916" width="19" style="56" customWidth="1"/>
    <col min="6917" max="6917" width="15.7109375" style="56" customWidth="1"/>
    <col min="6918" max="6918" width="15.85546875" style="56" customWidth="1"/>
    <col min="6919" max="6919" width="14.85546875" style="56" customWidth="1"/>
    <col min="6920" max="6920" width="15.7109375" style="56" customWidth="1"/>
    <col min="6921" max="6921" width="22.85546875" style="56" customWidth="1"/>
    <col min="6922" max="6952" width="0" style="56" hidden="1" customWidth="1"/>
    <col min="6953" max="6957" width="15.7109375" style="56" customWidth="1"/>
    <col min="6958" max="7168" width="15.7109375" style="56"/>
    <col min="7169" max="7169" width="20.140625" style="56" customWidth="1"/>
    <col min="7170" max="7170" width="15" style="56" customWidth="1"/>
    <col min="7171" max="7171" width="13.7109375" style="56" customWidth="1"/>
    <col min="7172" max="7172" width="19" style="56" customWidth="1"/>
    <col min="7173" max="7173" width="15.7109375" style="56" customWidth="1"/>
    <col min="7174" max="7174" width="15.85546875" style="56" customWidth="1"/>
    <col min="7175" max="7175" width="14.85546875" style="56" customWidth="1"/>
    <col min="7176" max="7176" width="15.7109375" style="56" customWidth="1"/>
    <col min="7177" max="7177" width="22.85546875" style="56" customWidth="1"/>
    <col min="7178" max="7208" width="0" style="56" hidden="1" customWidth="1"/>
    <col min="7209" max="7213" width="15.7109375" style="56" customWidth="1"/>
    <col min="7214" max="7424" width="15.7109375" style="56"/>
    <col min="7425" max="7425" width="20.140625" style="56" customWidth="1"/>
    <col min="7426" max="7426" width="15" style="56" customWidth="1"/>
    <col min="7427" max="7427" width="13.7109375" style="56" customWidth="1"/>
    <col min="7428" max="7428" width="19" style="56" customWidth="1"/>
    <col min="7429" max="7429" width="15.7109375" style="56" customWidth="1"/>
    <col min="7430" max="7430" width="15.85546875" style="56" customWidth="1"/>
    <col min="7431" max="7431" width="14.85546875" style="56" customWidth="1"/>
    <col min="7432" max="7432" width="15.7109375" style="56" customWidth="1"/>
    <col min="7433" max="7433" width="22.85546875" style="56" customWidth="1"/>
    <col min="7434" max="7464" width="0" style="56" hidden="1" customWidth="1"/>
    <col min="7465" max="7469" width="15.7109375" style="56" customWidth="1"/>
    <col min="7470" max="7680" width="15.7109375" style="56"/>
    <col min="7681" max="7681" width="20.140625" style="56" customWidth="1"/>
    <col min="7682" max="7682" width="15" style="56" customWidth="1"/>
    <col min="7683" max="7683" width="13.7109375" style="56" customWidth="1"/>
    <col min="7684" max="7684" width="19" style="56" customWidth="1"/>
    <col min="7685" max="7685" width="15.7109375" style="56" customWidth="1"/>
    <col min="7686" max="7686" width="15.85546875" style="56" customWidth="1"/>
    <col min="7687" max="7687" width="14.85546875" style="56" customWidth="1"/>
    <col min="7688" max="7688" width="15.7109375" style="56" customWidth="1"/>
    <col min="7689" max="7689" width="22.85546875" style="56" customWidth="1"/>
    <col min="7690" max="7720" width="0" style="56" hidden="1" customWidth="1"/>
    <col min="7721" max="7725" width="15.7109375" style="56" customWidth="1"/>
    <col min="7726" max="7936" width="15.7109375" style="56"/>
    <col min="7937" max="7937" width="20.140625" style="56" customWidth="1"/>
    <col min="7938" max="7938" width="15" style="56" customWidth="1"/>
    <col min="7939" max="7939" width="13.7109375" style="56" customWidth="1"/>
    <col min="7940" max="7940" width="19" style="56" customWidth="1"/>
    <col min="7941" max="7941" width="15.7109375" style="56" customWidth="1"/>
    <col min="7942" max="7942" width="15.85546875" style="56" customWidth="1"/>
    <col min="7943" max="7943" width="14.85546875" style="56" customWidth="1"/>
    <col min="7944" max="7944" width="15.7109375" style="56" customWidth="1"/>
    <col min="7945" max="7945" width="22.85546875" style="56" customWidth="1"/>
    <col min="7946" max="7976" width="0" style="56" hidden="1" customWidth="1"/>
    <col min="7977" max="7981" width="15.7109375" style="56" customWidth="1"/>
    <col min="7982" max="8192" width="15.7109375" style="56"/>
    <col min="8193" max="8193" width="20.140625" style="56" customWidth="1"/>
    <col min="8194" max="8194" width="15" style="56" customWidth="1"/>
    <col min="8195" max="8195" width="13.7109375" style="56" customWidth="1"/>
    <col min="8196" max="8196" width="19" style="56" customWidth="1"/>
    <col min="8197" max="8197" width="15.7109375" style="56" customWidth="1"/>
    <col min="8198" max="8198" width="15.85546875" style="56" customWidth="1"/>
    <col min="8199" max="8199" width="14.85546875" style="56" customWidth="1"/>
    <col min="8200" max="8200" width="15.7109375" style="56" customWidth="1"/>
    <col min="8201" max="8201" width="22.85546875" style="56" customWidth="1"/>
    <col min="8202" max="8232" width="0" style="56" hidden="1" customWidth="1"/>
    <col min="8233" max="8237" width="15.7109375" style="56" customWidth="1"/>
    <col min="8238" max="8448" width="15.7109375" style="56"/>
    <col min="8449" max="8449" width="20.140625" style="56" customWidth="1"/>
    <col min="8450" max="8450" width="15" style="56" customWidth="1"/>
    <col min="8451" max="8451" width="13.7109375" style="56" customWidth="1"/>
    <col min="8452" max="8452" width="19" style="56" customWidth="1"/>
    <col min="8453" max="8453" width="15.7109375" style="56" customWidth="1"/>
    <col min="8454" max="8454" width="15.85546875" style="56" customWidth="1"/>
    <col min="8455" max="8455" width="14.85546875" style="56" customWidth="1"/>
    <col min="8456" max="8456" width="15.7109375" style="56" customWidth="1"/>
    <col min="8457" max="8457" width="22.85546875" style="56" customWidth="1"/>
    <col min="8458" max="8488" width="0" style="56" hidden="1" customWidth="1"/>
    <col min="8489" max="8493" width="15.7109375" style="56" customWidth="1"/>
    <col min="8494" max="8704" width="15.7109375" style="56"/>
    <col min="8705" max="8705" width="20.140625" style="56" customWidth="1"/>
    <col min="8706" max="8706" width="15" style="56" customWidth="1"/>
    <col min="8707" max="8707" width="13.7109375" style="56" customWidth="1"/>
    <col min="8708" max="8708" width="19" style="56" customWidth="1"/>
    <col min="8709" max="8709" width="15.7109375" style="56" customWidth="1"/>
    <col min="8710" max="8710" width="15.85546875" style="56" customWidth="1"/>
    <col min="8711" max="8711" width="14.85546875" style="56" customWidth="1"/>
    <col min="8712" max="8712" width="15.7109375" style="56" customWidth="1"/>
    <col min="8713" max="8713" width="22.85546875" style="56" customWidth="1"/>
    <col min="8714" max="8744" width="0" style="56" hidden="1" customWidth="1"/>
    <col min="8745" max="8749" width="15.7109375" style="56" customWidth="1"/>
    <col min="8750" max="8960" width="15.7109375" style="56"/>
    <col min="8961" max="8961" width="20.140625" style="56" customWidth="1"/>
    <col min="8962" max="8962" width="15" style="56" customWidth="1"/>
    <col min="8963" max="8963" width="13.7109375" style="56" customWidth="1"/>
    <col min="8964" max="8964" width="19" style="56" customWidth="1"/>
    <col min="8965" max="8965" width="15.7109375" style="56" customWidth="1"/>
    <col min="8966" max="8966" width="15.85546875" style="56" customWidth="1"/>
    <col min="8967" max="8967" width="14.85546875" style="56" customWidth="1"/>
    <col min="8968" max="8968" width="15.7109375" style="56" customWidth="1"/>
    <col min="8969" max="8969" width="22.85546875" style="56" customWidth="1"/>
    <col min="8970" max="9000" width="0" style="56" hidden="1" customWidth="1"/>
    <col min="9001" max="9005" width="15.7109375" style="56" customWidth="1"/>
    <col min="9006" max="9216" width="15.7109375" style="56"/>
    <col min="9217" max="9217" width="20.140625" style="56" customWidth="1"/>
    <col min="9218" max="9218" width="15" style="56" customWidth="1"/>
    <col min="9219" max="9219" width="13.7109375" style="56" customWidth="1"/>
    <col min="9220" max="9220" width="19" style="56" customWidth="1"/>
    <col min="9221" max="9221" width="15.7109375" style="56" customWidth="1"/>
    <col min="9222" max="9222" width="15.85546875" style="56" customWidth="1"/>
    <col min="9223" max="9223" width="14.85546875" style="56" customWidth="1"/>
    <col min="9224" max="9224" width="15.7109375" style="56" customWidth="1"/>
    <col min="9225" max="9225" width="22.85546875" style="56" customWidth="1"/>
    <col min="9226" max="9256" width="0" style="56" hidden="1" customWidth="1"/>
    <col min="9257" max="9261" width="15.7109375" style="56" customWidth="1"/>
    <col min="9262" max="9472" width="15.7109375" style="56"/>
    <col min="9473" max="9473" width="20.140625" style="56" customWidth="1"/>
    <col min="9474" max="9474" width="15" style="56" customWidth="1"/>
    <col min="9475" max="9475" width="13.7109375" style="56" customWidth="1"/>
    <col min="9476" max="9476" width="19" style="56" customWidth="1"/>
    <col min="9477" max="9477" width="15.7109375" style="56" customWidth="1"/>
    <col min="9478" max="9478" width="15.85546875" style="56" customWidth="1"/>
    <col min="9479" max="9479" width="14.85546875" style="56" customWidth="1"/>
    <col min="9480" max="9480" width="15.7109375" style="56" customWidth="1"/>
    <col min="9481" max="9481" width="22.85546875" style="56" customWidth="1"/>
    <col min="9482" max="9512" width="0" style="56" hidden="1" customWidth="1"/>
    <col min="9513" max="9517" width="15.7109375" style="56" customWidth="1"/>
    <col min="9518" max="9728" width="15.7109375" style="56"/>
    <col min="9729" max="9729" width="20.140625" style="56" customWidth="1"/>
    <col min="9730" max="9730" width="15" style="56" customWidth="1"/>
    <col min="9731" max="9731" width="13.7109375" style="56" customWidth="1"/>
    <col min="9732" max="9732" width="19" style="56" customWidth="1"/>
    <col min="9733" max="9733" width="15.7109375" style="56" customWidth="1"/>
    <col min="9734" max="9734" width="15.85546875" style="56" customWidth="1"/>
    <col min="9735" max="9735" width="14.85546875" style="56" customWidth="1"/>
    <col min="9736" max="9736" width="15.7109375" style="56" customWidth="1"/>
    <col min="9737" max="9737" width="22.85546875" style="56" customWidth="1"/>
    <col min="9738" max="9768" width="0" style="56" hidden="1" customWidth="1"/>
    <col min="9769" max="9773" width="15.7109375" style="56" customWidth="1"/>
    <col min="9774" max="9984" width="15.7109375" style="56"/>
    <col min="9985" max="9985" width="20.140625" style="56" customWidth="1"/>
    <col min="9986" max="9986" width="15" style="56" customWidth="1"/>
    <col min="9987" max="9987" width="13.7109375" style="56" customWidth="1"/>
    <col min="9988" max="9988" width="19" style="56" customWidth="1"/>
    <col min="9989" max="9989" width="15.7109375" style="56" customWidth="1"/>
    <col min="9990" max="9990" width="15.85546875" style="56" customWidth="1"/>
    <col min="9991" max="9991" width="14.85546875" style="56" customWidth="1"/>
    <col min="9992" max="9992" width="15.7109375" style="56" customWidth="1"/>
    <col min="9993" max="9993" width="22.85546875" style="56" customWidth="1"/>
    <col min="9994" max="10024" width="0" style="56" hidden="1" customWidth="1"/>
    <col min="10025" max="10029" width="15.7109375" style="56" customWidth="1"/>
    <col min="10030" max="10240" width="15.7109375" style="56"/>
    <col min="10241" max="10241" width="20.140625" style="56" customWidth="1"/>
    <col min="10242" max="10242" width="15" style="56" customWidth="1"/>
    <col min="10243" max="10243" width="13.7109375" style="56" customWidth="1"/>
    <col min="10244" max="10244" width="19" style="56" customWidth="1"/>
    <col min="10245" max="10245" width="15.7109375" style="56" customWidth="1"/>
    <col min="10246" max="10246" width="15.85546875" style="56" customWidth="1"/>
    <col min="10247" max="10247" width="14.85546875" style="56" customWidth="1"/>
    <col min="10248" max="10248" width="15.7109375" style="56" customWidth="1"/>
    <col min="10249" max="10249" width="22.85546875" style="56" customWidth="1"/>
    <col min="10250" max="10280" width="0" style="56" hidden="1" customWidth="1"/>
    <col min="10281" max="10285" width="15.7109375" style="56" customWidth="1"/>
    <col min="10286" max="10496" width="15.7109375" style="56"/>
    <col min="10497" max="10497" width="20.140625" style="56" customWidth="1"/>
    <col min="10498" max="10498" width="15" style="56" customWidth="1"/>
    <col min="10499" max="10499" width="13.7109375" style="56" customWidth="1"/>
    <col min="10500" max="10500" width="19" style="56" customWidth="1"/>
    <col min="10501" max="10501" width="15.7109375" style="56" customWidth="1"/>
    <col min="10502" max="10502" width="15.85546875" style="56" customWidth="1"/>
    <col min="10503" max="10503" width="14.85546875" style="56" customWidth="1"/>
    <col min="10504" max="10504" width="15.7109375" style="56" customWidth="1"/>
    <col min="10505" max="10505" width="22.85546875" style="56" customWidth="1"/>
    <col min="10506" max="10536" width="0" style="56" hidden="1" customWidth="1"/>
    <col min="10537" max="10541" width="15.7109375" style="56" customWidth="1"/>
    <col min="10542" max="10752" width="15.7109375" style="56"/>
    <col min="10753" max="10753" width="20.140625" style="56" customWidth="1"/>
    <col min="10754" max="10754" width="15" style="56" customWidth="1"/>
    <col min="10755" max="10755" width="13.7109375" style="56" customWidth="1"/>
    <col min="10756" max="10756" width="19" style="56" customWidth="1"/>
    <col min="10757" max="10757" width="15.7109375" style="56" customWidth="1"/>
    <col min="10758" max="10758" width="15.85546875" style="56" customWidth="1"/>
    <col min="10759" max="10759" width="14.85546875" style="56" customWidth="1"/>
    <col min="10760" max="10760" width="15.7109375" style="56" customWidth="1"/>
    <col min="10761" max="10761" width="22.85546875" style="56" customWidth="1"/>
    <col min="10762" max="10792" width="0" style="56" hidden="1" customWidth="1"/>
    <col min="10793" max="10797" width="15.7109375" style="56" customWidth="1"/>
    <col min="10798" max="11008" width="15.7109375" style="56"/>
    <col min="11009" max="11009" width="20.140625" style="56" customWidth="1"/>
    <col min="11010" max="11010" width="15" style="56" customWidth="1"/>
    <col min="11011" max="11011" width="13.7109375" style="56" customWidth="1"/>
    <col min="11012" max="11012" width="19" style="56" customWidth="1"/>
    <col min="11013" max="11013" width="15.7109375" style="56" customWidth="1"/>
    <col min="11014" max="11014" width="15.85546875" style="56" customWidth="1"/>
    <col min="11015" max="11015" width="14.85546875" style="56" customWidth="1"/>
    <col min="11016" max="11016" width="15.7109375" style="56" customWidth="1"/>
    <col min="11017" max="11017" width="22.85546875" style="56" customWidth="1"/>
    <col min="11018" max="11048" width="0" style="56" hidden="1" customWidth="1"/>
    <col min="11049" max="11053" width="15.7109375" style="56" customWidth="1"/>
    <col min="11054" max="11264" width="15.7109375" style="56"/>
    <col min="11265" max="11265" width="20.140625" style="56" customWidth="1"/>
    <col min="11266" max="11266" width="15" style="56" customWidth="1"/>
    <col min="11267" max="11267" width="13.7109375" style="56" customWidth="1"/>
    <col min="11268" max="11268" width="19" style="56" customWidth="1"/>
    <col min="11269" max="11269" width="15.7109375" style="56" customWidth="1"/>
    <col min="11270" max="11270" width="15.85546875" style="56" customWidth="1"/>
    <col min="11271" max="11271" width="14.85546875" style="56" customWidth="1"/>
    <col min="11272" max="11272" width="15.7109375" style="56" customWidth="1"/>
    <col min="11273" max="11273" width="22.85546875" style="56" customWidth="1"/>
    <col min="11274" max="11304" width="0" style="56" hidden="1" customWidth="1"/>
    <col min="11305" max="11309" width="15.7109375" style="56" customWidth="1"/>
    <col min="11310" max="11520" width="15.7109375" style="56"/>
    <col min="11521" max="11521" width="20.140625" style="56" customWidth="1"/>
    <col min="11522" max="11522" width="15" style="56" customWidth="1"/>
    <col min="11523" max="11523" width="13.7109375" style="56" customWidth="1"/>
    <col min="11524" max="11524" width="19" style="56" customWidth="1"/>
    <col min="11525" max="11525" width="15.7109375" style="56" customWidth="1"/>
    <col min="11526" max="11526" width="15.85546875" style="56" customWidth="1"/>
    <col min="11527" max="11527" width="14.85546875" style="56" customWidth="1"/>
    <col min="11528" max="11528" width="15.7109375" style="56" customWidth="1"/>
    <col min="11529" max="11529" width="22.85546875" style="56" customWidth="1"/>
    <col min="11530" max="11560" width="0" style="56" hidden="1" customWidth="1"/>
    <col min="11561" max="11565" width="15.7109375" style="56" customWidth="1"/>
    <col min="11566" max="11776" width="15.7109375" style="56"/>
    <col min="11777" max="11777" width="20.140625" style="56" customWidth="1"/>
    <col min="11778" max="11778" width="15" style="56" customWidth="1"/>
    <col min="11779" max="11779" width="13.7109375" style="56" customWidth="1"/>
    <col min="11780" max="11780" width="19" style="56" customWidth="1"/>
    <col min="11781" max="11781" width="15.7109375" style="56" customWidth="1"/>
    <col min="11782" max="11782" width="15.85546875" style="56" customWidth="1"/>
    <col min="11783" max="11783" width="14.85546875" style="56" customWidth="1"/>
    <col min="11784" max="11784" width="15.7109375" style="56" customWidth="1"/>
    <col min="11785" max="11785" width="22.85546875" style="56" customWidth="1"/>
    <col min="11786" max="11816" width="0" style="56" hidden="1" customWidth="1"/>
    <col min="11817" max="11821" width="15.7109375" style="56" customWidth="1"/>
    <col min="11822" max="12032" width="15.7109375" style="56"/>
    <col min="12033" max="12033" width="20.140625" style="56" customWidth="1"/>
    <col min="12034" max="12034" width="15" style="56" customWidth="1"/>
    <col min="12035" max="12035" width="13.7109375" style="56" customWidth="1"/>
    <col min="12036" max="12036" width="19" style="56" customWidth="1"/>
    <col min="12037" max="12037" width="15.7109375" style="56" customWidth="1"/>
    <col min="12038" max="12038" width="15.85546875" style="56" customWidth="1"/>
    <col min="12039" max="12039" width="14.85546875" style="56" customWidth="1"/>
    <col min="12040" max="12040" width="15.7109375" style="56" customWidth="1"/>
    <col min="12041" max="12041" width="22.85546875" style="56" customWidth="1"/>
    <col min="12042" max="12072" width="0" style="56" hidden="1" customWidth="1"/>
    <col min="12073" max="12077" width="15.7109375" style="56" customWidth="1"/>
    <col min="12078" max="12288" width="15.7109375" style="56"/>
    <col min="12289" max="12289" width="20.140625" style="56" customWidth="1"/>
    <col min="12290" max="12290" width="15" style="56" customWidth="1"/>
    <col min="12291" max="12291" width="13.7109375" style="56" customWidth="1"/>
    <col min="12292" max="12292" width="19" style="56" customWidth="1"/>
    <col min="12293" max="12293" width="15.7109375" style="56" customWidth="1"/>
    <col min="12294" max="12294" width="15.85546875" style="56" customWidth="1"/>
    <col min="12295" max="12295" width="14.85546875" style="56" customWidth="1"/>
    <col min="12296" max="12296" width="15.7109375" style="56" customWidth="1"/>
    <col min="12297" max="12297" width="22.85546875" style="56" customWidth="1"/>
    <col min="12298" max="12328" width="0" style="56" hidden="1" customWidth="1"/>
    <col min="12329" max="12333" width="15.7109375" style="56" customWidth="1"/>
    <col min="12334" max="12544" width="15.7109375" style="56"/>
    <col min="12545" max="12545" width="20.140625" style="56" customWidth="1"/>
    <col min="12546" max="12546" width="15" style="56" customWidth="1"/>
    <col min="12547" max="12547" width="13.7109375" style="56" customWidth="1"/>
    <col min="12548" max="12548" width="19" style="56" customWidth="1"/>
    <col min="12549" max="12549" width="15.7109375" style="56" customWidth="1"/>
    <col min="12550" max="12550" width="15.85546875" style="56" customWidth="1"/>
    <col min="12551" max="12551" width="14.85546875" style="56" customWidth="1"/>
    <col min="12552" max="12552" width="15.7109375" style="56" customWidth="1"/>
    <col min="12553" max="12553" width="22.85546875" style="56" customWidth="1"/>
    <col min="12554" max="12584" width="0" style="56" hidden="1" customWidth="1"/>
    <col min="12585" max="12589" width="15.7109375" style="56" customWidth="1"/>
    <col min="12590" max="12800" width="15.7109375" style="56"/>
    <col min="12801" max="12801" width="20.140625" style="56" customWidth="1"/>
    <col min="12802" max="12802" width="15" style="56" customWidth="1"/>
    <col min="12803" max="12803" width="13.7109375" style="56" customWidth="1"/>
    <col min="12804" max="12804" width="19" style="56" customWidth="1"/>
    <col min="12805" max="12805" width="15.7109375" style="56" customWidth="1"/>
    <col min="12806" max="12806" width="15.85546875" style="56" customWidth="1"/>
    <col min="12807" max="12807" width="14.85546875" style="56" customWidth="1"/>
    <col min="12808" max="12808" width="15.7109375" style="56" customWidth="1"/>
    <col min="12809" max="12809" width="22.85546875" style="56" customWidth="1"/>
    <col min="12810" max="12840" width="0" style="56" hidden="1" customWidth="1"/>
    <col min="12841" max="12845" width="15.7109375" style="56" customWidth="1"/>
    <col min="12846" max="13056" width="15.7109375" style="56"/>
    <col min="13057" max="13057" width="20.140625" style="56" customWidth="1"/>
    <col min="13058" max="13058" width="15" style="56" customWidth="1"/>
    <col min="13059" max="13059" width="13.7109375" style="56" customWidth="1"/>
    <col min="13060" max="13060" width="19" style="56" customWidth="1"/>
    <col min="13061" max="13061" width="15.7109375" style="56" customWidth="1"/>
    <col min="13062" max="13062" width="15.85546875" style="56" customWidth="1"/>
    <col min="13063" max="13063" width="14.85546875" style="56" customWidth="1"/>
    <col min="13064" max="13064" width="15.7109375" style="56" customWidth="1"/>
    <col min="13065" max="13065" width="22.85546875" style="56" customWidth="1"/>
    <col min="13066" max="13096" width="0" style="56" hidden="1" customWidth="1"/>
    <col min="13097" max="13101" width="15.7109375" style="56" customWidth="1"/>
    <col min="13102" max="13312" width="15.7109375" style="56"/>
    <col min="13313" max="13313" width="20.140625" style="56" customWidth="1"/>
    <col min="13314" max="13314" width="15" style="56" customWidth="1"/>
    <col min="13315" max="13315" width="13.7109375" style="56" customWidth="1"/>
    <col min="13316" max="13316" width="19" style="56" customWidth="1"/>
    <col min="13317" max="13317" width="15.7109375" style="56" customWidth="1"/>
    <col min="13318" max="13318" width="15.85546875" style="56" customWidth="1"/>
    <col min="13319" max="13319" width="14.85546875" style="56" customWidth="1"/>
    <col min="13320" max="13320" width="15.7109375" style="56" customWidth="1"/>
    <col min="13321" max="13321" width="22.85546875" style="56" customWidth="1"/>
    <col min="13322" max="13352" width="0" style="56" hidden="1" customWidth="1"/>
    <col min="13353" max="13357" width="15.7109375" style="56" customWidth="1"/>
    <col min="13358" max="13568" width="15.7109375" style="56"/>
    <col min="13569" max="13569" width="20.140625" style="56" customWidth="1"/>
    <col min="13570" max="13570" width="15" style="56" customWidth="1"/>
    <col min="13571" max="13571" width="13.7109375" style="56" customWidth="1"/>
    <col min="13572" max="13572" width="19" style="56" customWidth="1"/>
    <col min="13573" max="13573" width="15.7109375" style="56" customWidth="1"/>
    <col min="13574" max="13574" width="15.85546875" style="56" customWidth="1"/>
    <col min="13575" max="13575" width="14.85546875" style="56" customWidth="1"/>
    <col min="13576" max="13576" width="15.7109375" style="56" customWidth="1"/>
    <col min="13577" max="13577" width="22.85546875" style="56" customWidth="1"/>
    <col min="13578" max="13608" width="0" style="56" hidden="1" customWidth="1"/>
    <col min="13609" max="13613" width="15.7109375" style="56" customWidth="1"/>
    <col min="13614" max="13824" width="15.7109375" style="56"/>
    <col min="13825" max="13825" width="20.140625" style="56" customWidth="1"/>
    <col min="13826" max="13826" width="15" style="56" customWidth="1"/>
    <col min="13827" max="13827" width="13.7109375" style="56" customWidth="1"/>
    <col min="13828" max="13828" width="19" style="56" customWidth="1"/>
    <col min="13829" max="13829" width="15.7109375" style="56" customWidth="1"/>
    <col min="13830" max="13830" width="15.85546875" style="56" customWidth="1"/>
    <col min="13831" max="13831" width="14.85546875" style="56" customWidth="1"/>
    <col min="13832" max="13832" width="15.7109375" style="56" customWidth="1"/>
    <col min="13833" max="13833" width="22.85546875" style="56" customWidth="1"/>
    <col min="13834" max="13864" width="0" style="56" hidden="1" customWidth="1"/>
    <col min="13865" max="13869" width="15.7109375" style="56" customWidth="1"/>
    <col min="13870" max="14080" width="15.7109375" style="56"/>
    <col min="14081" max="14081" width="20.140625" style="56" customWidth="1"/>
    <col min="14082" max="14082" width="15" style="56" customWidth="1"/>
    <col min="14083" max="14083" width="13.7109375" style="56" customWidth="1"/>
    <col min="14084" max="14084" width="19" style="56" customWidth="1"/>
    <col min="14085" max="14085" width="15.7109375" style="56" customWidth="1"/>
    <col min="14086" max="14086" width="15.85546875" style="56" customWidth="1"/>
    <col min="14087" max="14087" width="14.85546875" style="56" customWidth="1"/>
    <col min="14088" max="14088" width="15.7109375" style="56" customWidth="1"/>
    <col min="14089" max="14089" width="22.85546875" style="56" customWidth="1"/>
    <col min="14090" max="14120" width="0" style="56" hidden="1" customWidth="1"/>
    <col min="14121" max="14125" width="15.7109375" style="56" customWidth="1"/>
    <col min="14126" max="14336" width="15.7109375" style="56"/>
    <col min="14337" max="14337" width="20.140625" style="56" customWidth="1"/>
    <col min="14338" max="14338" width="15" style="56" customWidth="1"/>
    <col min="14339" max="14339" width="13.7109375" style="56" customWidth="1"/>
    <col min="14340" max="14340" width="19" style="56" customWidth="1"/>
    <col min="14341" max="14341" width="15.7109375" style="56" customWidth="1"/>
    <col min="14342" max="14342" width="15.85546875" style="56" customWidth="1"/>
    <col min="14343" max="14343" width="14.85546875" style="56" customWidth="1"/>
    <col min="14344" max="14344" width="15.7109375" style="56" customWidth="1"/>
    <col min="14345" max="14345" width="22.85546875" style="56" customWidth="1"/>
    <col min="14346" max="14376" width="0" style="56" hidden="1" customWidth="1"/>
    <col min="14377" max="14381" width="15.7109375" style="56" customWidth="1"/>
    <col min="14382" max="14592" width="15.7109375" style="56"/>
    <col min="14593" max="14593" width="20.140625" style="56" customWidth="1"/>
    <col min="14594" max="14594" width="15" style="56" customWidth="1"/>
    <col min="14595" max="14595" width="13.7109375" style="56" customWidth="1"/>
    <col min="14596" max="14596" width="19" style="56" customWidth="1"/>
    <col min="14597" max="14597" width="15.7109375" style="56" customWidth="1"/>
    <col min="14598" max="14598" width="15.85546875" style="56" customWidth="1"/>
    <col min="14599" max="14599" width="14.85546875" style="56" customWidth="1"/>
    <col min="14600" max="14600" width="15.7109375" style="56" customWidth="1"/>
    <col min="14601" max="14601" width="22.85546875" style="56" customWidth="1"/>
    <col min="14602" max="14632" width="0" style="56" hidden="1" customWidth="1"/>
    <col min="14633" max="14637" width="15.7109375" style="56" customWidth="1"/>
    <col min="14638" max="14848" width="15.7109375" style="56"/>
    <col min="14849" max="14849" width="20.140625" style="56" customWidth="1"/>
    <col min="14850" max="14850" width="15" style="56" customWidth="1"/>
    <col min="14851" max="14851" width="13.7109375" style="56" customWidth="1"/>
    <col min="14852" max="14852" width="19" style="56" customWidth="1"/>
    <col min="14853" max="14853" width="15.7109375" style="56" customWidth="1"/>
    <col min="14854" max="14854" width="15.85546875" style="56" customWidth="1"/>
    <col min="14855" max="14855" width="14.85546875" style="56" customWidth="1"/>
    <col min="14856" max="14856" width="15.7109375" style="56" customWidth="1"/>
    <col min="14857" max="14857" width="22.85546875" style="56" customWidth="1"/>
    <col min="14858" max="14888" width="0" style="56" hidden="1" customWidth="1"/>
    <col min="14889" max="14893" width="15.7109375" style="56" customWidth="1"/>
    <col min="14894" max="15104" width="15.7109375" style="56"/>
    <col min="15105" max="15105" width="20.140625" style="56" customWidth="1"/>
    <col min="15106" max="15106" width="15" style="56" customWidth="1"/>
    <col min="15107" max="15107" width="13.7109375" style="56" customWidth="1"/>
    <col min="15108" max="15108" width="19" style="56" customWidth="1"/>
    <col min="15109" max="15109" width="15.7109375" style="56" customWidth="1"/>
    <col min="15110" max="15110" width="15.85546875" style="56" customWidth="1"/>
    <col min="15111" max="15111" width="14.85546875" style="56" customWidth="1"/>
    <col min="15112" max="15112" width="15.7109375" style="56" customWidth="1"/>
    <col min="15113" max="15113" width="22.85546875" style="56" customWidth="1"/>
    <col min="15114" max="15144" width="0" style="56" hidden="1" customWidth="1"/>
    <col min="15145" max="15149" width="15.7109375" style="56" customWidth="1"/>
    <col min="15150" max="15360" width="15.7109375" style="56"/>
    <col min="15361" max="15361" width="20.140625" style="56" customWidth="1"/>
    <col min="15362" max="15362" width="15" style="56" customWidth="1"/>
    <col min="15363" max="15363" width="13.7109375" style="56" customWidth="1"/>
    <col min="15364" max="15364" width="19" style="56" customWidth="1"/>
    <col min="15365" max="15365" width="15.7109375" style="56" customWidth="1"/>
    <col min="15366" max="15366" width="15.85546875" style="56" customWidth="1"/>
    <col min="15367" max="15367" width="14.85546875" style="56" customWidth="1"/>
    <col min="15368" max="15368" width="15.7109375" style="56" customWidth="1"/>
    <col min="15369" max="15369" width="22.85546875" style="56" customWidth="1"/>
    <col min="15370" max="15400" width="0" style="56" hidden="1" customWidth="1"/>
    <col min="15401" max="15405" width="15.7109375" style="56" customWidth="1"/>
    <col min="15406" max="15616" width="15.7109375" style="56"/>
    <col min="15617" max="15617" width="20.140625" style="56" customWidth="1"/>
    <col min="15618" max="15618" width="15" style="56" customWidth="1"/>
    <col min="15619" max="15619" width="13.7109375" style="56" customWidth="1"/>
    <col min="15620" max="15620" width="19" style="56" customWidth="1"/>
    <col min="15621" max="15621" width="15.7109375" style="56" customWidth="1"/>
    <col min="15622" max="15622" width="15.85546875" style="56" customWidth="1"/>
    <col min="15623" max="15623" width="14.85546875" style="56" customWidth="1"/>
    <col min="15624" max="15624" width="15.7109375" style="56" customWidth="1"/>
    <col min="15625" max="15625" width="22.85546875" style="56" customWidth="1"/>
    <col min="15626" max="15656" width="0" style="56" hidden="1" customWidth="1"/>
    <col min="15657" max="15661" width="15.7109375" style="56" customWidth="1"/>
    <col min="15662" max="15872" width="15.7109375" style="56"/>
    <col min="15873" max="15873" width="20.140625" style="56" customWidth="1"/>
    <col min="15874" max="15874" width="15" style="56" customWidth="1"/>
    <col min="15875" max="15875" width="13.7109375" style="56" customWidth="1"/>
    <col min="15876" max="15876" width="19" style="56" customWidth="1"/>
    <col min="15877" max="15877" width="15.7109375" style="56" customWidth="1"/>
    <col min="15878" max="15878" width="15.85546875" style="56" customWidth="1"/>
    <col min="15879" max="15879" width="14.85546875" style="56" customWidth="1"/>
    <col min="15880" max="15880" width="15.7109375" style="56" customWidth="1"/>
    <col min="15881" max="15881" width="22.85546875" style="56" customWidth="1"/>
    <col min="15882" max="15912" width="0" style="56" hidden="1" customWidth="1"/>
    <col min="15913" max="15917" width="15.7109375" style="56" customWidth="1"/>
    <col min="15918" max="16128" width="15.7109375" style="56"/>
    <col min="16129" max="16129" width="20.140625" style="56" customWidth="1"/>
    <col min="16130" max="16130" width="15" style="56" customWidth="1"/>
    <col min="16131" max="16131" width="13.7109375" style="56" customWidth="1"/>
    <col min="16132" max="16132" width="19" style="56" customWidth="1"/>
    <col min="16133" max="16133" width="15.7109375" style="56" customWidth="1"/>
    <col min="16134" max="16134" width="15.85546875" style="56" customWidth="1"/>
    <col min="16135" max="16135" width="14.85546875" style="56" customWidth="1"/>
    <col min="16136" max="16136" width="15.7109375" style="56" customWidth="1"/>
    <col min="16137" max="16137" width="22.85546875" style="56" customWidth="1"/>
    <col min="16138" max="16168" width="0" style="56" hidden="1" customWidth="1"/>
    <col min="16169" max="16173" width="15.7109375" style="56" customWidth="1"/>
    <col min="16174" max="16384" width="15.7109375" style="56"/>
  </cols>
  <sheetData>
    <row r="1" spans="1:40" ht="13.5" thickBot="1" x14ac:dyDescent="0.25">
      <c r="D1" s="57"/>
      <c r="E1" s="252"/>
    </row>
    <row r="2" spans="1:40" ht="15.75" thickBot="1" x14ac:dyDescent="0.3">
      <c r="A2" s="146" t="s">
        <v>5</v>
      </c>
      <c r="B2" s="443" t="s">
        <v>110</v>
      </c>
      <c r="C2" s="443"/>
      <c r="D2" s="190" t="s">
        <v>111</v>
      </c>
      <c r="E2" s="253"/>
      <c r="P2" s="60">
        <v>0</v>
      </c>
      <c r="AB2" s="56">
        <v>1</v>
      </c>
      <c r="AC2" s="56" t="s">
        <v>40</v>
      </c>
      <c r="AF2" s="56" t="s">
        <v>41</v>
      </c>
    </row>
    <row r="3" spans="1:40" ht="15" x14ac:dyDescent="0.25">
      <c r="A3" s="58"/>
      <c r="B3" s="142"/>
      <c r="C3" s="142"/>
      <c r="D3" s="89"/>
      <c r="E3" s="253"/>
      <c r="P3" s="60"/>
    </row>
    <row r="4" spans="1:40" s="63" customFormat="1" ht="15" customHeight="1" thickBot="1" x14ac:dyDescent="0.3">
      <c r="A4" s="149" t="s">
        <v>42</v>
      </c>
      <c r="B4" s="163">
        <v>4000000</v>
      </c>
      <c r="D4" s="157"/>
      <c r="E4" s="254"/>
      <c r="G4" s="254"/>
      <c r="H4" s="254"/>
      <c r="K4" s="61"/>
      <c r="L4" s="61"/>
      <c r="M4" s="62"/>
      <c r="N4" s="62"/>
      <c r="O4" s="62"/>
      <c r="P4" s="62"/>
      <c r="Q4" s="60">
        <v>0.01</v>
      </c>
      <c r="R4" s="60"/>
      <c r="S4" s="62"/>
      <c r="AC4" s="63">
        <v>2</v>
      </c>
      <c r="AD4" s="63" t="s">
        <v>46</v>
      </c>
      <c r="AG4" s="63" t="s">
        <v>47</v>
      </c>
    </row>
    <row r="5" spans="1:40" ht="15" customHeight="1" thickBot="1" x14ac:dyDescent="0.3">
      <c r="A5" s="150" t="s">
        <v>127</v>
      </c>
      <c r="B5" s="164">
        <v>30</v>
      </c>
      <c r="K5" s="59"/>
      <c r="L5" s="59"/>
      <c r="P5" s="64">
        <f>B24+B14+B19</f>
        <v>8.6999999999999994E-2</v>
      </c>
      <c r="Q5" s="60">
        <v>1.0999999999999999E-2</v>
      </c>
      <c r="R5" s="60"/>
      <c r="S5" s="65"/>
      <c r="T5" s="56">
        <v>1</v>
      </c>
      <c r="AM5" s="66">
        <v>0.1</v>
      </c>
      <c r="AN5" s="66"/>
    </row>
    <row r="6" spans="1:40" ht="15" customHeight="1" thickBot="1" x14ac:dyDescent="0.3">
      <c r="A6" s="149" t="s">
        <v>43</v>
      </c>
      <c r="B6" s="165">
        <v>44727</v>
      </c>
      <c r="C6" s="143"/>
      <c r="D6" s="143"/>
      <c r="E6" s="256"/>
      <c r="F6" s="144"/>
      <c r="G6" s="256"/>
      <c r="H6" s="260"/>
      <c r="I6" s="144"/>
      <c r="K6" s="59"/>
      <c r="L6" s="59"/>
      <c r="P6" s="64"/>
      <c r="Q6" s="60"/>
      <c r="R6" s="60"/>
      <c r="S6" s="65"/>
      <c r="T6" s="56">
        <v>2</v>
      </c>
      <c r="AM6" s="66"/>
      <c r="AN6" s="66"/>
    </row>
    <row r="7" spans="1:40" ht="15" customHeight="1" thickBot="1" x14ac:dyDescent="0.3">
      <c r="A7" s="150" t="s">
        <v>44</v>
      </c>
      <c r="B7" s="166" t="s">
        <v>48</v>
      </c>
      <c r="C7" s="143"/>
      <c r="G7" s="256"/>
      <c r="H7" s="260"/>
      <c r="I7" s="144"/>
      <c r="K7" s="59"/>
      <c r="L7" s="59"/>
      <c r="P7" s="64"/>
      <c r="Q7" s="60"/>
      <c r="R7" s="60"/>
      <c r="S7" s="65"/>
      <c r="T7" s="56">
        <v>3</v>
      </c>
      <c r="AM7" s="66"/>
      <c r="AN7" s="66"/>
    </row>
    <row r="8" spans="1:40" ht="15" customHeight="1" thickBot="1" x14ac:dyDescent="0.3">
      <c r="A8" s="189" t="s">
        <v>113</v>
      </c>
      <c r="B8" s="194">
        <f>DATE(YEAR(B6),MONTH(B6)+IF(AND(DAY(B6)&lt;2,OR(B7=AF52,B7=AF55)),0,IF(AND(DAY(B6)&lt;10,B7=AF54),0,IF(AND(DAY(B6)&lt;15,B7=AF53),0,IF(AND(DAY(B6)&lt;20,B7=AF56),0,1)))),IF(OR(B7=AF52,B7=AF55),2,IF(B7=AF54,10,IF(B7=AF53,15,20))))</f>
        <v>44757</v>
      </c>
      <c r="C8" s="143"/>
      <c r="D8" s="143"/>
      <c r="E8" s="256"/>
      <c r="F8" s="144"/>
      <c r="G8" s="256"/>
      <c r="H8" s="260"/>
      <c r="I8" s="144"/>
      <c r="K8" s="59"/>
      <c r="L8" s="59"/>
      <c r="P8" s="64"/>
      <c r="Q8" s="60"/>
      <c r="R8" s="60"/>
      <c r="S8" s="65"/>
      <c r="T8" s="56">
        <v>4</v>
      </c>
      <c r="AM8" s="66"/>
      <c r="AN8" s="66"/>
    </row>
    <row r="9" spans="1:40" ht="15" customHeight="1" thickBot="1" x14ac:dyDescent="0.3">
      <c r="A9" s="151"/>
      <c r="B9" s="167"/>
      <c r="C9" s="143"/>
      <c r="D9" s="143"/>
      <c r="E9" s="256"/>
      <c r="F9" s="144"/>
      <c r="G9" s="256"/>
      <c r="H9" s="260"/>
      <c r="I9" s="144"/>
      <c r="K9" s="59"/>
      <c r="L9" s="59"/>
      <c r="P9" s="64"/>
      <c r="Q9" s="60"/>
      <c r="R9" s="60"/>
      <c r="S9" s="65"/>
      <c r="T9" s="56">
        <v>5</v>
      </c>
      <c r="AM9" s="66"/>
      <c r="AN9" s="66"/>
    </row>
    <row r="10" spans="1:40" ht="15" customHeight="1" thickBot="1" x14ac:dyDescent="0.3">
      <c r="A10" s="150" t="s">
        <v>6</v>
      </c>
      <c r="B10" s="168">
        <v>0.09</v>
      </c>
      <c r="C10" s="143"/>
      <c r="D10" s="143"/>
      <c r="E10" s="256"/>
      <c r="F10" s="144"/>
      <c r="G10" s="256"/>
      <c r="H10" s="260"/>
      <c r="I10" s="144"/>
      <c r="K10" s="59"/>
      <c r="L10" s="59"/>
      <c r="P10" s="64"/>
      <c r="Q10" s="60"/>
      <c r="R10" s="60"/>
      <c r="S10" s="65"/>
      <c r="T10" s="56">
        <v>6</v>
      </c>
      <c r="AM10" s="66"/>
      <c r="AN10" s="66"/>
    </row>
    <row r="11" spans="1:40" ht="15" customHeight="1" thickBot="1" x14ac:dyDescent="0.3">
      <c r="A11" s="150" t="s">
        <v>112</v>
      </c>
      <c r="B11" s="166" t="s">
        <v>49</v>
      </c>
      <c r="C11" s="143"/>
      <c r="D11" s="143"/>
      <c r="E11" s="256"/>
      <c r="F11" s="144"/>
      <c r="G11" s="256"/>
      <c r="H11" s="260"/>
      <c r="I11" s="144"/>
      <c r="K11" s="59"/>
      <c r="L11" s="59"/>
      <c r="P11" s="64"/>
      <c r="Q11" s="60"/>
      <c r="R11" s="60"/>
      <c r="S11" s="65"/>
      <c r="T11" s="56">
        <v>7</v>
      </c>
      <c r="AM11" s="66"/>
      <c r="AN11" s="66"/>
    </row>
    <row r="12" spans="1:40" ht="15" customHeight="1" thickBot="1" x14ac:dyDescent="0.3">
      <c r="A12" s="150" t="s">
        <v>8</v>
      </c>
      <c r="B12" s="168">
        <v>3.0000000000000001E-3</v>
      </c>
      <c r="C12" s="145"/>
      <c r="D12" s="143"/>
      <c r="E12" s="256"/>
      <c r="F12" s="144"/>
      <c r="G12" s="256"/>
      <c r="H12" s="260"/>
      <c r="I12" s="144"/>
      <c r="K12" s="59"/>
      <c r="L12" s="59"/>
      <c r="P12" s="64"/>
      <c r="Q12" s="60"/>
      <c r="R12" s="60"/>
      <c r="S12" s="65"/>
      <c r="T12" s="56">
        <v>8</v>
      </c>
      <c r="AM12" s="66"/>
      <c r="AN12" s="66"/>
    </row>
    <row r="13" spans="1:40" ht="15" customHeight="1" thickBot="1" x14ac:dyDescent="0.3">
      <c r="A13" s="151"/>
      <c r="B13" s="169"/>
      <c r="C13" s="143"/>
      <c r="D13" s="143"/>
      <c r="E13" s="256"/>
      <c r="F13" s="144"/>
      <c r="G13" s="256"/>
      <c r="H13" s="260"/>
      <c r="I13" s="144"/>
      <c r="K13" s="59"/>
      <c r="L13" s="59"/>
      <c r="P13" s="64"/>
      <c r="Q13" s="60"/>
      <c r="R13" s="60"/>
      <c r="S13" s="65"/>
      <c r="T13" s="56">
        <v>9</v>
      </c>
      <c r="AM13" s="66"/>
      <c r="AN13" s="66"/>
    </row>
    <row r="14" spans="1:40" ht="15" customHeight="1" thickBot="1" x14ac:dyDescent="0.3">
      <c r="A14" s="149" t="s">
        <v>136</v>
      </c>
      <c r="B14" s="168">
        <v>4.99E-2</v>
      </c>
      <c r="C14" s="145" t="s">
        <v>222</v>
      </c>
      <c r="D14" s="143"/>
      <c r="E14" s="256"/>
      <c r="F14" s="298" t="s">
        <v>224</v>
      </c>
      <c r="G14" s="299"/>
      <c r="H14" s="260"/>
      <c r="I14" s="144"/>
      <c r="K14" s="59"/>
      <c r="L14" s="59"/>
      <c r="P14" s="64"/>
      <c r="Q14" s="60"/>
      <c r="R14" s="60"/>
      <c r="S14" s="65"/>
      <c r="T14" s="56">
        <v>10</v>
      </c>
      <c r="AM14" s="66"/>
      <c r="AN14" s="66"/>
    </row>
    <row r="15" spans="1:40" ht="15" customHeight="1" thickBot="1" x14ac:dyDescent="0.3">
      <c r="A15" s="150" t="s">
        <v>126</v>
      </c>
      <c r="B15" s="166" t="s">
        <v>51</v>
      </c>
      <c r="C15" s="143"/>
      <c r="D15" s="143"/>
      <c r="E15" s="256"/>
      <c r="G15" s="301" t="s">
        <v>225</v>
      </c>
      <c r="H15" s="260"/>
      <c r="I15" s="144"/>
      <c r="K15" s="59"/>
      <c r="L15" s="59"/>
      <c r="P15" s="64"/>
      <c r="Q15" s="60"/>
      <c r="R15" s="60"/>
      <c r="S15" s="65"/>
      <c r="T15" s="56">
        <v>11</v>
      </c>
      <c r="AM15" s="66"/>
      <c r="AN15" s="66"/>
    </row>
    <row r="16" spans="1:40" ht="15" customHeight="1" thickBot="1" x14ac:dyDescent="0.3">
      <c r="A16" s="150" t="s">
        <v>229</v>
      </c>
      <c r="B16" s="166" t="s">
        <v>221</v>
      </c>
      <c r="C16" s="143"/>
      <c r="D16" s="143"/>
      <c r="E16" s="256"/>
      <c r="F16" s="300"/>
      <c r="G16" s="301" t="s">
        <v>223</v>
      </c>
      <c r="H16" s="260"/>
      <c r="I16" s="144"/>
      <c r="K16" s="59"/>
      <c r="L16" s="59"/>
      <c r="P16" s="64"/>
      <c r="Q16" s="60"/>
      <c r="R16" s="60"/>
      <c r="S16" s="65"/>
      <c r="AM16" s="66"/>
      <c r="AN16" s="302" t="s">
        <v>226</v>
      </c>
    </row>
    <row r="17" spans="1:40" ht="15" customHeight="1" thickBot="1" x14ac:dyDescent="0.3">
      <c r="A17" s="150"/>
      <c r="B17" s="143"/>
      <c r="C17" s="143"/>
      <c r="D17" s="143"/>
      <c r="E17" s="256"/>
      <c r="F17" s="300"/>
      <c r="G17" s="301" t="s">
        <v>227</v>
      </c>
      <c r="H17" s="260"/>
      <c r="I17" s="144"/>
      <c r="K17" s="59"/>
      <c r="L17" s="59"/>
      <c r="P17" s="64"/>
      <c r="Q17" s="60"/>
      <c r="R17" s="60"/>
      <c r="S17" s="65"/>
      <c r="AM17" s="66"/>
      <c r="AN17" s="302" t="s">
        <v>228</v>
      </c>
    </row>
    <row r="18" spans="1:40" ht="15" customHeight="1" thickBot="1" x14ac:dyDescent="0.3">
      <c r="A18" s="189" t="s">
        <v>143</v>
      </c>
      <c r="B18" s="160">
        <f>VLOOKUP(B14,'Купи-ставку'!B:Q,'Купи-ставку'!U3,FALSE)</f>
        <v>4.8099999999999997E-2</v>
      </c>
      <c r="C18" s="145" t="s">
        <v>235</v>
      </c>
      <c r="J18" s="59"/>
      <c r="K18" s="59"/>
      <c r="L18" s="59"/>
      <c r="P18" s="64"/>
      <c r="Q18" s="60"/>
      <c r="R18" s="60"/>
      <c r="S18" s="65"/>
      <c r="T18" s="56">
        <v>12</v>
      </c>
      <c r="AM18" s="66"/>
      <c r="AN18" s="66"/>
    </row>
    <row r="19" spans="1:40" ht="15" hidden="1" customHeight="1" thickBot="1" x14ac:dyDescent="0.3">
      <c r="A19" s="189" t="s">
        <v>109</v>
      </c>
      <c r="B19" s="161"/>
      <c r="C19" s="145" t="s">
        <v>114</v>
      </c>
      <c r="D19" s="143"/>
      <c r="E19" s="256"/>
      <c r="F19" s="144"/>
      <c r="G19" s="256"/>
      <c r="H19" s="260"/>
      <c r="I19" s="144"/>
      <c r="K19" s="59"/>
      <c r="L19" s="59"/>
      <c r="P19" s="64"/>
      <c r="Q19" s="60"/>
      <c r="R19" s="60"/>
      <c r="S19" s="65"/>
      <c r="T19" s="56">
        <v>13</v>
      </c>
      <c r="AM19" s="66"/>
      <c r="AN19" s="66"/>
    </row>
    <row r="20" spans="1:40" ht="15" hidden="1" customHeight="1" thickBot="1" x14ac:dyDescent="0.3">
      <c r="A20" s="189" t="s">
        <v>108</v>
      </c>
      <c r="B20" s="160">
        <v>45657</v>
      </c>
      <c r="C20" s="143"/>
      <c r="D20" s="143"/>
      <c r="E20" s="256"/>
      <c r="F20" s="144"/>
      <c r="G20" s="256"/>
      <c r="H20" s="260"/>
      <c r="I20" s="144"/>
      <c r="K20" s="59"/>
      <c r="L20" s="59"/>
      <c r="P20" s="64"/>
      <c r="Q20" s="60"/>
      <c r="R20" s="60"/>
      <c r="S20" s="65"/>
      <c r="T20" s="56">
        <v>14</v>
      </c>
      <c r="AM20" s="66"/>
      <c r="AN20" s="66"/>
    </row>
    <row r="21" spans="1:40" ht="15" hidden="1" customHeight="1" thickBot="1" x14ac:dyDescent="0.3">
      <c r="A21" s="189" t="s">
        <v>50</v>
      </c>
      <c r="B21" s="161">
        <v>44531</v>
      </c>
      <c r="C21" s="143"/>
      <c r="D21" s="143"/>
      <c r="E21" s="256"/>
      <c r="F21" s="144"/>
      <c r="G21" s="256"/>
      <c r="H21" s="260"/>
      <c r="I21" s="144"/>
      <c r="K21" s="59"/>
      <c r="L21" s="59"/>
      <c r="P21" s="64"/>
      <c r="Q21" s="60"/>
      <c r="R21" s="60"/>
      <c r="S21" s="65"/>
      <c r="T21" s="56">
        <v>15</v>
      </c>
      <c r="AM21" s="66"/>
      <c r="AN21" s="66"/>
    </row>
    <row r="22" spans="1:40" ht="12.75" hidden="1" customHeight="1" thickBot="1" x14ac:dyDescent="0.3">
      <c r="A22" s="189" t="s">
        <v>115</v>
      </c>
      <c r="B22" s="160">
        <f>12*(YEAR(B20)-YEAR(DATE(YEAR(B21),MONTH(B21)+1,1)))+MONTH(B20)-MONTH(DATE(YEAR(B21),MONTH(B21)+1,1))+1</f>
        <v>36</v>
      </c>
      <c r="C22" s="145" t="s">
        <v>116</v>
      </c>
      <c r="D22" s="143"/>
      <c r="E22" s="256"/>
      <c r="F22" s="144"/>
      <c r="G22" s="256"/>
      <c r="H22" s="260"/>
      <c r="I22" s="144"/>
      <c r="K22" s="59"/>
      <c r="L22" s="59"/>
      <c r="P22" s="64"/>
      <c r="Q22" s="60"/>
      <c r="R22" s="60"/>
      <c r="S22" s="65"/>
      <c r="T22" s="56">
        <v>16</v>
      </c>
      <c r="AM22" s="66"/>
      <c r="AN22" s="66"/>
    </row>
    <row r="23" spans="1:40" ht="21" customHeight="1" thickBot="1" x14ac:dyDescent="0.3">
      <c r="A23" s="189" t="s">
        <v>144</v>
      </c>
      <c r="B23" s="187">
        <f>B4*B18</f>
        <v>192400</v>
      </c>
      <c r="C23" s="143"/>
      <c r="D23" s="143"/>
      <c r="E23" s="256"/>
      <c r="F23" s="144"/>
      <c r="G23" s="256"/>
      <c r="H23" s="260"/>
      <c r="I23" s="144"/>
      <c r="K23" s="59"/>
      <c r="L23" s="59"/>
      <c r="P23" s="64"/>
      <c r="Q23" s="60"/>
      <c r="R23" s="60"/>
      <c r="S23" s="65"/>
      <c r="T23" s="56">
        <v>17</v>
      </c>
      <c r="AM23" s="66"/>
      <c r="AN23" s="66"/>
    </row>
    <row r="24" spans="1:40" ht="17.25" customHeight="1" thickBot="1" x14ac:dyDescent="0.3">
      <c r="A24" s="189" t="s">
        <v>107</v>
      </c>
      <c r="B24" s="160">
        <f>B10-B14+IF(B11=AA33,0,0.01)-B12-B19</f>
        <v>3.7099999999999994E-2</v>
      </c>
      <c r="C24" s="143"/>
      <c r="E24" s="257"/>
      <c r="G24" s="256"/>
      <c r="H24" s="260"/>
      <c r="I24" s="144"/>
      <c r="K24" s="59"/>
      <c r="L24" s="59"/>
      <c r="P24" s="64"/>
      <c r="Q24" s="60"/>
      <c r="R24" s="60"/>
      <c r="S24" s="65"/>
      <c r="T24" s="56">
        <v>18</v>
      </c>
      <c r="AM24" s="66"/>
      <c r="AN24" s="66"/>
    </row>
    <row r="25" spans="1:40" ht="18" customHeight="1" thickBot="1" x14ac:dyDescent="0.3">
      <c r="A25" s="189" t="s">
        <v>234</v>
      </c>
      <c r="B25" s="285">
        <f>C50+B14+B19</f>
        <v>8.6999999999999994E-2</v>
      </c>
      <c r="C25" s="143"/>
      <c r="E25" s="257"/>
      <c r="G25" s="256"/>
      <c r="H25" s="260"/>
      <c r="I25" s="144"/>
      <c r="K25" s="59"/>
      <c r="L25" s="59"/>
      <c r="P25" s="64"/>
      <c r="Q25" s="60"/>
      <c r="R25" s="60"/>
      <c r="S25" s="65"/>
      <c r="T25" s="56">
        <v>19</v>
      </c>
      <c r="AN25" s="66"/>
    </row>
    <row r="26" spans="1:40" ht="12.75" customHeight="1" thickBot="1" x14ac:dyDescent="0.3">
      <c r="C26" s="143"/>
      <c r="D26" s="143"/>
      <c r="E26" s="256"/>
      <c r="F26" s="144"/>
      <c r="G26" s="256"/>
      <c r="H26" s="260"/>
      <c r="I26" s="144"/>
      <c r="K26" s="59"/>
      <c r="L26" s="66">
        <f>L28+0.7%</f>
        <v>0.11499999999999999</v>
      </c>
      <c r="P26" s="64"/>
      <c r="Q26" s="60"/>
      <c r="R26" s="60"/>
      <c r="S26" s="65"/>
      <c r="T26" s="56">
        <v>20</v>
      </c>
      <c r="AM26" s="66">
        <v>0.1</v>
      </c>
      <c r="AN26" s="66"/>
    </row>
    <row r="27" spans="1:40" ht="15.75" customHeight="1" thickBot="1" x14ac:dyDescent="0.3">
      <c r="A27" s="249" t="s">
        <v>45</v>
      </c>
      <c r="B27" s="162">
        <f>B4*((B24/12)/(1-(1+(B24/12))^-($B$5*12-2)))</f>
        <v>18490.130043235808</v>
      </c>
      <c r="J27" s="59"/>
      <c r="K27" s="59"/>
      <c r="L27" s="66">
        <f>L28+0.4%</f>
        <v>0.11199999999999999</v>
      </c>
      <c r="P27" s="64"/>
      <c r="Q27" s="60"/>
      <c r="R27" s="60"/>
      <c r="S27" s="65"/>
      <c r="T27" s="56">
        <v>21</v>
      </c>
      <c r="AM27" s="66">
        <v>9.9000000000000005E-2</v>
      </c>
      <c r="AN27" s="66"/>
    </row>
    <row r="28" spans="1:40" ht="19.5" customHeight="1" thickBot="1" x14ac:dyDescent="0.3">
      <c r="A28" s="249" t="s">
        <v>233</v>
      </c>
      <c r="B28" s="162">
        <f>MAX(E59:E418)</f>
        <v>31004.637234985526</v>
      </c>
      <c r="J28" s="59"/>
      <c r="K28" s="59" t="s">
        <v>52</v>
      </c>
      <c r="L28" s="66">
        <f>'Матрица ставок NEW'!I10</f>
        <v>0.10799999999999998</v>
      </c>
      <c r="M28" s="66">
        <v>9.1999999999999998E-2</v>
      </c>
      <c r="N28" s="66">
        <v>0.08</v>
      </c>
      <c r="O28" s="66">
        <v>0</v>
      </c>
      <c r="P28" s="64"/>
      <c r="Q28" s="60"/>
      <c r="R28" s="60"/>
      <c r="S28" s="65"/>
      <c r="T28" s="56">
        <v>22</v>
      </c>
      <c r="AM28" s="66">
        <v>9.8000000000000004E-2</v>
      </c>
      <c r="AN28" s="66"/>
    </row>
    <row r="29" spans="1:40" s="75" customFormat="1" ht="13.5" hidden="1" thickBot="1" x14ac:dyDescent="0.25">
      <c r="A29" s="67"/>
      <c r="B29" s="68"/>
      <c r="C29" s="69"/>
      <c r="D29" s="69"/>
      <c r="E29" s="258"/>
      <c r="F29" s="70"/>
      <c r="G29" s="258"/>
      <c r="H29" s="258"/>
      <c r="I29" s="67"/>
      <c r="J29" s="67"/>
      <c r="K29" s="59" t="s">
        <v>52</v>
      </c>
      <c r="L29" s="159">
        <f>'Матрица ставок NEW'!J10</f>
        <v>0.09</v>
      </c>
      <c r="M29" s="71">
        <v>7.8E-2</v>
      </c>
      <c r="N29" s="71">
        <v>1E-3</v>
      </c>
      <c r="O29" s="72"/>
      <c r="P29" s="73"/>
      <c r="Q29" s="73"/>
      <c r="R29" s="74"/>
      <c r="T29" s="56">
        <v>23</v>
      </c>
      <c r="AM29" s="71">
        <v>9.7000000000000003E-2</v>
      </c>
    </row>
    <row r="30" spans="1:40" s="75" customFormat="1" ht="12.75" hidden="1" customHeight="1" thickBot="1" x14ac:dyDescent="0.25">
      <c r="A30" s="67"/>
      <c r="B30" s="68"/>
      <c r="C30" s="69"/>
      <c r="D30" s="69"/>
      <c r="E30" s="258"/>
      <c r="F30" s="70"/>
      <c r="G30" s="258"/>
      <c r="H30" s="258"/>
      <c r="I30" s="67"/>
      <c r="J30" s="67"/>
      <c r="K30" s="67" t="s">
        <v>51</v>
      </c>
      <c r="L30" s="71">
        <f>'Матрица ставок NEW'!G22</f>
        <v>8.5999999999999993E-2</v>
      </c>
      <c r="M30" s="71">
        <v>7.4999999999999997E-2</v>
      </c>
      <c r="N30" s="71">
        <v>2E-3</v>
      </c>
      <c r="O30" s="72"/>
      <c r="P30" s="73"/>
      <c r="Q30" s="73"/>
      <c r="R30" s="74"/>
      <c r="T30" s="56">
        <v>24</v>
      </c>
      <c r="AM30" s="71">
        <v>9.6000000000000002E-2</v>
      </c>
    </row>
    <row r="31" spans="1:40" s="75" customFormat="1" ht="26.25" hidden="1" customHeight="1" thickBot="1" x14ac:dyDescent="0.25">
      <c r="A31" s="444" t="s">
        <v>53</v>
      </c>
      <c r="B31" s="444"/>
      <c r="C31" s="76"/>
      <c r="D31" s="444" t="s">
        <v>54</v>
      </c>
      <c r="E31" s="444"/>
      <c r="G31" s="264"/>
      <c r="H31" s="258"/>
      <c r="I31" s="77"/>
      <c r="J31" s="77"/>
      <c r="K31" s="67" t="s">
        <v>55</v>
      </c>
      <c r="L31" s="71">
        <f>'Матрица ставок NEW'!K10</f>
        <v>0.06</v>
      </c>
      <c r="N31" s="71">
        <v>3.0000000000000001E-3</v>
      </c>
      <c r="O31" s="72">
        <f>IF(A32=Z33,P5-0.6%,P5)</f>
        <v>8.6999999999999994E-2</v>
      </c>
      <c r="P31" s="73">
        <v>1.4999999999999999E-2</v>
      </c>
      <c r="Q31" s="73"/>
      <c r="T31" s="56">
        <v>25</v>
      </c>
      <c r="AM31" s="71">
        <v>9.5000000000000001E-2</v>
      </c>
    </row>
    <row r="32" spans="1:40" s="75" customFormat="1" ht="11.25" hidden="1" customHeight="1" thickBot="1" x14ac:dyDescent="0.25">
      <c r="A32" s="445" t="s">
        <v>56</v>
      </c>
      <c r="B32" s="446"/>
      <c r="C32" s="74"/>
      <c r="D32" s="447">
        <f>DATE(YEAR(B8),MONTH(B8)+K33,DAY(B8))</f>
        <v>45153</v>
      </c>
      <c r="E32" s="448"/>
      <c r="G32" s="265"/>
      <c r="H32" s="266"/>
      <c r="I32" s="77"/>
      <c r="K32" s="75" t="s">
        <v>57</v>
      </c>
      <c r="L32" s="71">
        <f>'Матрица ставок NEW'!G15</f>
        <v>0.05</v>
      </c>
      <c r="N32" s="71">
        <v>4.0000000000000001E-3</v>
      </c>
      <c r="O32" s="72">
        <f>IF(A32=Z33,B24-0.6%,B24)</f>
        <v>3.7099999999999994E-2</v>
      </c>
      <c r="P32" s="73">
        <v>0.02</v>
      </c>
      <c r="Q32" s="73"/>
      <c r="R32" s="77"/>
      <c r="T32" s="56">
        <v>26</v>
      </c>
      <c r="AM32" s="71">
        <v>9.4E-2</v>
      </c>
    </row>
    <row r="33" spans="1:39" s="75" customFormat="1" ht="12.75" hidden="1" customHeight="1" thickBot="1" x14ac:dyDescent="0.25">
      <c r="A33" s="78" t="s">
        <v>58</v>
      </c>
      <c r="B33" s="74" t="s">
        <v>59</v>
      </c>
      <c r="C33" s="68" t="s">
        <v>60</v>
      </c>
      <c r="D33" s="449" t="s">
        <v>61</v>
      </c>
      <c r="E33" s="449"/>
      <c r="F33" s="74" t="s">
        <v>59</v>
      </c>
      <c r="G33" s="258" t="s">
        <v>60</v>
      </c>
      <c r="H33" s="266"/>
      <c r="I33" s="77"/>
      <c r="K33" s="79">
        <f>IF(B19&lt;&gt;0,B22,IF(B15=K28,7,IF(B15=K29,9,IF(B15=K30,13,IF(B15=K31,25,B5*12)))))</f>
        <v>13</v>
      </c>
      <c r="L33" s="71">
        <f>'Матрица ставок NEW'!G18</f>
        <v>0.02</v>
      </c>
      <c r="N33" s="71">
        <v>5.0000000000000001E-3</v>
      </c>
      <c r="O33" s="80">
        <f>DATE(YEAR(B6),MONTH(B6)+B5*12,DAY(B6))</f>
        <v>55685</v>
      </c>
      <c r="P33" s="73">
        <v>2.1000000000000001E-2</v>
      </c>
      <c r="Q33" s="73"/>
      <c r="R33" s="77"/>
      <c r="T33" s="56">
        <v>27</v>
      </c>
      <c r="Z33" s="75" t="s">
        <v>62</v>
      </c>
      <c r="AA33" s="75" t="s">
        <v>49</v>
      </c>
      <c r="AM33" s="71">
        <v>9.2999999999999999E-2</v>
      </c>
    </row>
    <row r="34" spans="1:39" s="75" customFormat="1" ht="12.75" hidden="1" customHeight="1" thickBot="1" x14ac:dyDescent="0.25">
      <c r="B34" s="72">
        <f>P5</f>
        <v>8.6999999999999994E-2</v>
      </c>
      <c r="C34" s="72">
        <f>O31</f>
        <v>8.6999999999999994E-2</v>
      </c>
      <c r="D34" s="68"/>
      <c r="E34" s="258"/>
      <c r="F34" s="72">
        <f>B24</f>
        <v>3.7099999999999994E-2</v>
      </c>
      <c r="G34" s="267">
        <f>O32</f>
        <v>3.7099999999999994E-2</v>
      </c>
      <c r="H34" s="266"/>
      <c r="I34" s="77"/>
      <c r="K34" s="77"/>
      <c r="L34" s="77"/>
      <c r="N34" s="71">
        <v>6.0000000000000001E-3</v>
      </c>
      <c r="O34" s="77"/>
      <c r="P34" s="73">
        <v>2.5000000000000001E-2</v>
      </c>
      <c r="Q34" s="73"/>
      <c r="R34" s="81">
        <f>MONTH(D32)</f>
        <v>8</v>
      </c>
      <c r="S34" s="82">
        <f>YEAR(D32)</f>
        <v>2023</v>
      </c>
      <c r="T34" s="56">
        <v>28</v>
      </c>
      <c r="Z34" s="75" t="s">
        <v>56</v>
      </c>
      <c r="AA34" s="75" t="s">
        <v>56</v>
      </c>
      <c r="AM34" s="71">
        <v>9.1999999999999998E-2</v>
      </c>
    </row>
    <row r="35" spans="1:39" s="75" customFormat="1" ht="12.75" hidden="1" customHeight="1" x14ac:dyDescent="0.2">
      <c r="B35" s="74"/>
      <c r="C35" s="68"/>
      <c r="D35" s="68"/>
      <c r="E35" s="258"/>
      <c r="F35" s="70"/>
      <c r="G35" s="266"/>
      <c r="H35" s="266"/>
      <c r="I35" s="77"/>
      <c r="K35" s="77"/>
      <c r="L35" s="77"/>
      <c r="N35" s="71">
        <v>7.0000000000000001E-3</v>
      </c>
      <c r="O35" s="77"/>
      <c r="P35" s="73">
        <v>0.03</v>
      </c>
      <c r="Q35" s="73"/>
      <c r="R35" s="81">
        <f>MONTH(B96)</f>
        <v>8</v>
      </c>
      <c r="S35" s="82">
        <f>YEAR(B96)</f>
        <v>2025</v>
      </c>
      <c r="T35" s="56">
        <v>29</v>
      </c>
      <c r="AM35" s="71">
        <v>9.0999999999999998E-2</v>
      </c>
    </row>
    <row r="36" spans="1:39" ht="12.75" hidden="1" customHeight="1" x14ac:dyDescent="0.25">
      <c r="A36" s="83"/>
      <c r="B36" s="83"/>
      <c r="C36" s="83"/>
      <c r="D36" s="83"/>
      <c r="E36" s="259"/>
      <c r="F36" s="83"/>
      <c r="G36" s="259"/>
      <c r="H36" s="259"/>
      <c r="I36" s="84"/>
      <c r="J36" s="85"/>
      <c r="K36" s="84"/>
      <c r="L36" s="86"/>
      <c r="N36" s="66">
        <v>8.0000000000000002E-3</v>
      </c>
      <c r="O36" s="87">
        <f>C52-C51</f>
        <v>10958</v>
      </c>
      <c r="P36" s="60">
        <v>3.1E-2</v>
      </c>
      <c r="Q36" s="60"/>
      <c r="R36" s="86"/>
      <c r="S36" s="88"/>
      <c r="T36" s="56">
        <v>30</v>
      </c>
      <c r="AM36" s="66">
        <v>0.09</v>
      </c>
    </row>
    <row r="37" spans="1:39" ht="12.75" hidden="1" customHeight="1" x14ac:dyDescent="0.25">
      <c r="A37" s="450" t="s">
        <v>218</v>
      </c>
      <c r="B37" s="450"/>
      <c r="C37" s="450"/>
      <c r="D37" s="450"/>
      <c r="E37" s="450"/>
      <c r="F37" s="83"/>
      <c r="G37" s="259"/>
      <c r="H37" s="259"/>
      <c r="I37" s="84"/>
      <c r="K37" s="84"/>
      <c r="L37" s="86"/>
      <c r="N37" s="66">
        <v>8.9999999999999993E-3</v>
      </c>
      <c r="O37" s="87"/>
      <c r="P37" s="60">
        <v>3.5000000000000003E-2</v>
      </c>
      <c r="Q37" s="60"/>
      <c r="R37" s="88"/>
      <c r="AM37" s="66">
        <v>8.8999999999999996E-2</v>
      </c>
    </row>
    <row r="38" spans="1:39" ht="12.75" hidden="1" customHeight="1" x14ac:dyDescent="0.25">
      <c r="A38" s="450"/>
      <c r="B38" s="450"/>
      <c r="C38" s="450"/>
      <c r="D38" s="450"/>
      <c r="E38" s="450"/>
      <c r="F38" s="83"/>
      <c r="G38" s="259"/>
      <c r="H38" s="259"/>
      <c r="I38" s="84"/>
      <c r="K38" s="84"/>
      <c r="L38" s="86"/>
      <c r="N38" s="66">
        <v>0.01</v>
      </c>
      <c r="O38" s="87"/>
      <c r="P38" s="60">
        <v>3.7499999999999999E-2</v>
      </c>
      <c r="Q38" s="60"/>
      <c r="R38" s="85">
        <f>H95*((IF(AND(R35&gt;=R34,S35&gt;S34),$O$31,$O$32)/12)/(1-(1+($O$32/12))^-(AA95)))</f>
        <v>44415.621475004795</v>
      </c>
      <c r="AM38" s="66">
        <v>8.7999999999999995E-2</v>
      </c>
    </row>
    <row r="39" spans="1:39" ht="12.75" hidden="1" customHeight="1" x14ac:dyDescent="0.25">
      <c r="A39" s="450"/>
      <c r="B39" s="450"/>
      <c r="C39" s="450"/>
      <c r="D39" s="450"/>
      <c r="E39" s="450"/>
      <c r="F39" s="83"/>
      <c r="G39" s="259"/>
      <c r="H39" s="259"/>
      <c r="I39" s="84"/>
      <c r="K39" s="84"/>
      <c r="L39" s="86"/>
      <c r="N39" s="66">
        <v>1.0999999999999999E-2</v>
      </c>
      <c r="O39" s="87"/>
      <c r="P39" s="60">
        <v>0.04</v>
      </c>
      <c r="Q39" s="60"/>
      <c r="R39" s="88"/>
      <c r="AM39" s="66">
        <v>8.6999999999999994E-2</v>
      </c>
    </row>
    <row r="40" spans="1:39" ht="12.75" hidden="1" customHeight="1" x14ac:dyDescent="0.25">
      <c r="A40" s="83"/>
      <c r="B40" s="83"/>
      <c r="C40" s="83"/>
      <c r="D40" s="83"/>
      <c r="E40" s="259"/>
      <c r="F40" s="83"/>
      <c r="G40" s="259"/>
      <c r="H40" s="259"/>
      <c r="I40" s="84"/>
      <c r="J40" s="85"/>
      <c r="K40" s="84"/>
      <c r="L40" s="86"/>
      <c r="N40" s="66">
        <v>1.2E-2</v>
      </c>
      <c r="O40" s="87"/>
      <c r="P40" s="60">
        <v>4.1000000000000002E-2</v>
      </c>
      <c r="Q40" s="60"/>
      <c r="R40" s="88"/>
      <c r="AM40" s="66">
        <v>8.5999999999999993E-2</v>
      </c>
    </row>
    <row r="41" spans="1:39" ht="12.75" hidden="1" customHeight="1" x14ac:dyDescent="0.25">
      <c r="A41" s="83"/>
      <c r="B41" s="83"/>
      <c r="C41" s="83"/>
      <c r="D41" s="83"/>
      <c r="E41" s="259"/>
      <c r="F41" s="83"/>
      <c r="H41" s="259"/>
      <c r="I41" s="84"/>
      <c r="J41" s="84"/>
      <c r="K41" s="84"/>
      <c r="L41" s="86"/>
      <c r="N41" s="66">
        <v>1.2999999999999999E-2</v>
      </c>
      <c r="O41" s="87"/>
      <c r="P41" s="60">
        <v>4.4999999999999998E-2</v>
      </c>
      <c r="Q41" s="60"/>
      <c r="R41" s="88"/>
      <c r="AM41" s="66">
        <v>8.5000000000000006E-2</v>
      </c>
    </row>
    <row r="42" spans="1:39" ht="12.75" hidden="1" customHeight="1" x14ac:dyDescent="0.25">
      <c r="B42" s="65"/>
      <c r="C42" s="57"/>
      <c r="D42" s="57"/>
      <c r="E42" s="260"/>
      <c r="F42" s="90"/>
      <c r="G42" s="268"/>
      <c r="H42" s="260"/>
      <c r="I42" s="90"/>
      <c r="J42" s="90"/>
      <c r="K42" s="90"/>
      <c r="L42" s="86"/>
      <c r="N42" s="66">
        <v>1.4E-2</v>
      </c>
      <c r="O42" s="87"/>
      <c r="P42" s="60">
        <v>8.4000000000000005E-2</v>
      </c>
      <c r="Q42" s="85">
        <v>5098.09</v>
      </c>
      <c r="R42" s="88"/>
      <c r="AM42" s="66">
        <v>8.4000000000000005E-2</v>
      </c>
    </row>
    <row r="43" spans="1:39" ht="12.75" hidden="1" customHeight="1" x14ac:dyDescent="0.25">
      <c r="A43" s="56" t="s">
        <v>63</v>
      </c>
      <c r="B43" s="65"/>
      <c r="C43" s="57"/>
      <c r="D43" s="57"/>
      <c r="E43" s="260"/>
      <c r="F43" s="90"/>
      <c r="G43" s="268"/>
      <c r="H43" s="260"/>
      <c r="I43" s="90"/>
      <c r="J43" s="90"/>
      <c r="K43" s="90"/>
      <c r="L43" s="86"/>
      <c r="N43" s="66">
        <v>1.4999999999999999E-2</v>
      </c>
      <c r="O43" s="87"/>
      <c r="P43" s="60"/>
      <c r="Q43" s="85">
        <v>23969.91</v>
      </c>
      <c r="R43" s="88"/>
      <c r="AM43" s="66">
        <v>8.3000000000000004E-2</v>
      </c>
    </row>
    <row r="44" spans="1:39" ht="12.75" customHeight="1" x14ac:dyDescent="0.25">
      <c r="B44" s="65"/>
      <c r="C44" s="451"/>
      <c r="D44" s="451"/>
      <c r="E44" s="261" t="s">
        <v>64</v>
      </c>
      <c r="F44" s="91"/>
      <c r="G44" s="268"/>
      <c r="H44" s="268"/>
      <c r="I44" s="86"/>
      <c r="J44" s="86"/>
      <c r="K44" s="86"/>
      <c r="L44" s="86"/>
      <c r="N44" s="66">
        <v>1.6E-2</v>
      </c>
      <c r="O44" s="86"/>
      <c r="P44" s="60"/>
      <c r="Q44" s="86">
        <f>SUM(Q42:Q43)</f>
        <v>29068</v>
      </c>
      <c r="AM44" s="66">
        <v>8.2000000000000003E-2</v>
      </c>
    </row>
    <row r="45" spans="1:39" ht="12.75" customHeight="1" thickBot="1" x14ac:dyDescent="0.3">
      <c r="B45" s="65"/>
      <c r="C45" s="57"/>
      <c r="D45" s="57"/>
      <c r="E45" s="260"/>
      <c r="F45" s="89"/>
      <c r="G45" s="268"/>
      <c r="H45" s="268"/>
      <c r="I45" s="86"/>
      <c r="J45" s="86"/>
      <c r="K45" s="86"/>
      <c r="L45" s="86"/>
      <c r="N45" s="66">
        <v>1.7000000000000001E-2</v>
      </c>
      <c r="O45" s="87">
        <f>WEEKDAY(O46,2)</f>
        <v>1</v>
      </c>
      <c r="P45" s="60"/>
      <c r="Q45" s="60"/>
      <c r="AM45" s="66">
        <v>8.1000000000000003E-2</v>
      </c>
    </row>
    <row r="46" spans="1:39" ht="12.75" hidden="1" customHeight="1" x14ac:dyDescent="0.25">
      <c r="B46" s="65"/>
      <c r="C46" s="452" t="s">
        <v>65</v>
      </c>
      <c r="D46" s="452"/>
      <c r="E46" s="453"/>
      <c r="F46" s="454"/>
      <c r="G46" s="268"/>
      <c r="H46" s="268"/>
      <c r="I46" s="86"/>
      <c r="J46" s="86"/>
      <c r="K46" s="86"/>
      <c r="L46" s="86"/>
      <c r="N46" s="66">
        <v>1.7999999999999999E-2</v>
      </c>
      <c r="O46" s="92">
        <f>DATE(YEAR(B6),MONTH(B6)+IF(AND(DAY(B6)&lt;2,OR(B7=AF52,B7=AF55)),0,IF(AND(DAY(B6)&lt;10,B7=AF54),0,IF(AND(DAY(B6)&lt;15,B7=AF53),0,IF(AND(DAY(B6)&lt;20,B7=AF56),0,1)))),IF(B7=AF52,5,IF(B7=AF53,18,IF(B7=AF54,18,IF(B7=AF55,10,28)))))</f>
        <v>44760</v>
      </c>
      <c r="P46" s="60"/>
      <c r="Q46" s="85">
        <v>875614.6</v>
      </c>
      <c r="AM46" s="66">
        <v>0.08</v>
      </c>
    </row>
    <row r="47" spans="1:39" ht="12.75" hidden="1" customHeight="1" x14ac:dyDescent="0.25">
      <c r="A47" s="442" t="s">
        <v>66</v>
      </c>
      <c r="B47" s="442"/>
      <c r="C47" s="93"/>
      <c r="D47" s="94"/>
      <c r="F47" s="89"/>
      <c r="G47" s="268"/>
      <c r="H47" s="268"/>
      <c r="I47" s="86"/>
      <c r="J47" s="86"/>
      <c r="K47" s="86"/>
      <c r="L47" s="86"/>
      <c r="N47" s="66">
        <v>1.9E-2</v>
      </c>
      <c r="O47" s="86"/>
      <c r="P47" s="60"/>
      <c r="Q47" s="85">
        <v>106664.3</v>
      </c>
      <c r="AM47" s="66">
        <v>7.9000000000000001E-2</v>
      </c>
    </row>
    <row r="48" spans="1:39" ht="12.75" hidden="1" customHeight="1" x14ac:dyDescent="0.25">
      <c r="B48" s="65"/>
      <c r="C48" s="93"/>
      <c r="D48" s="94"/>
      <c r="E48" s="260"/>
      <c r="F48" s="89"/>
      <c r="G48" s="268"/>
      <c r="H48" s="268"/>
      <c r="I48" s="86"/>
      <c r="J48" s="86"/>
      <c r="K48" s="86"/>
      <c r="L48" s="86"/>
      <c r="N48" s="66">
        <v>0.02</v>
      </c>
      <c r="O48" s="86"/>
      <c r="P48" s="86"/>
      <c r="Q48" s="85">
        <f>SUM(Q46:Q47)</f>
        <v>982278.9</v>
      </c>
      <c r="AM48" s="66">
        <v>7.8E-2</v>
      </c>
    </row>
    <row r="49" spans="1:39" ht="12.75" hidden="1" customHeight="1" x14ac:dyDescent="0.25">
      <c r="A49" s="442" t="s">
        <v>67</v>
      </c>
      <c r="B49" s="442"/>
      <c r="C49" s="95">
        <f>B4</f>
        <v>4000000</v>
      </c>
      <c r="D49" s="96" t="s">
        <v>68</v>
      </c>
      <c r="F49" s="97" t="s">
        <v>69</v>
      </c>
      <c r="G49" s="269" t="s">
        <v>70</v>
      </c>
      <c r="H49" s="268"/>
      <c r="I49" s="86"/>
      <c r="J49" s="98"/>
      <c r="K49" s="86"/>
      <c r="L49" s="86"/>
      <c r="N49" s="86"/>
      <c r="O49" s="86"/>
      <c r="P49" s="86"/>
      <c r="Q49" s="86"/>
      <c r="AI49" s="99">
        <v>45000</v>
      </c>
      <c r="AJ49" s="100">
        <v>0.55000000000000004</v>
      </c>
      <c r="AM49" s="66">
        <v>7.6999999999999999E-2</v>
      </c>
    </row>
    <row r="50" spans="1:39" ht="12.75" hidden="1" customHeight="1" thickBot="1" x14ac:dyDescent="0.3">
      <c r="A50" s="442" t="s">
        <v>71</v>
      </c>
      <c r="B50" s="442"/>
      <c r="C50" s="101">
        <f>B24</f>
        <v>3.7099999999999994E-2</v>
      </c>
      <c r="D50" s="94">
        <f>B25</f>
        <v>8.6999999999999994E-2</v>
      </c>
      <c r="F50" s="97" t="s">
        <v>72</v>
      </c>
      <c r="G50" s="269" t="s">
        <v>73</v>
      </c>
      <c r="H50" s="268"/>
      <c r="I50" s="86"/>
      <c r="J50" s="86"/>
      <c r="K50" s="86"/>
      <c r="L50" s="86"/>
      <c r="N50" s="86"/>
      <c r="O50" s="86"/>
      <c r="P50" s="86"/>
      <c r="Q50" s="86"/>
      <c r="AI50" s="99">
        <v>75000</v>
      </c>
      <c r="AJ50" s="100">
        <v>0.6</v>
      </c>
      <c r="AM50" s="66">
        <v>7.5999999999999998E-2</v>
      </c>
    </row>
    <row r="51" spans="1:39" ht="15.75" hidden="1" thickBot="1" x14ac:dyDescent="0.3">
      <c r="A51" s="442" t="s">
        <v>74</v>
      </c>
      <c r="B51" s="442"/>
      <c r="C51" s="455">
        <f>B6</f>
        <v>44727</v>
      </c>
      <c r="D51" s="455"/>
      <c r="F51" s="102" t="s">
        <v>75</v>
      </c>
      <c r="G51" s="269" t="str">
        <f>IF(B7=AF52,"2 числа","15 числа")</f>
        <v>15 числа</v>
      </c>
      <c r="P51" s="103">
        <v>65000</v>
      </c>
      <c r="Q51" s="104">
        <v>42523</v>
      </c>
      <c r="R51" s="105" t="s">
        <v>76</v>
      </c>
      <c r="AI51" s="99">
        <v>120000</v>
      </c>
      <c r="AJ51" s="100">
        <v>0.65</v>
      </c>
      <c r="AM51" s="66">
        <v>7.4999999999999997E-2</v>
      </c>
    </row>
    <row r="52" spans="1:39" ht="15" hidden="1" x14ac:dyDescent="0.25">
      <c r="A52" s="442" t="s">
        <v>77</v>
      </c>
      <c r="B52" s="442"/>
      <c r="C52" s="455">
        <f>O33</f>
        <v>55685</v>
      </c>
      <c r="D52" s="455"/>
      <c r="F52" s="106" t="s">
        <v>78</v>
      </c>
      <c r="G52" s="269" t="s">
        <v>79</v>
      </c>
      <c r="AB52" s="56">
        <v>1</v>
      </c>
      <c r="AC52" s="56" t="s">
        <v>80</v>
      </c>
      <c r="AD52" s="56" t="s">
        <v>81</v>
      </c>
      <c r="AE52" s="56">
        <v>1</v>
      </c>
      <c r="AF52" s="56" t="s">
        <v>82</v>
      </c>
      <c r="AG52" s="56" t="s">
        <v>81</v>
      </c>
      <c r="AI52" s="99">
        <v>210000</v>
      </c>
      <c r="AJ52" s="100">
        <v>0.7</v>
      </c>
      <c r="AM52" s="66">
        <v>7.3999999999999996E-2</v>
      </c>
    </row>
    <row r="53" spans="1:39" ht="15" hidden="1" x14ac:dyDescent="0.25">
      <c r="A53" s="442" t="s">
        <v>83</v>
      </c>
      <c r="B53" s="442"/>
      <c r="C53" s="107">
        <f>O36</f>
        <v>10958</v>
      </c>
      <c r="D53" s="108"/>
      <c r="F53" s="89"/>
      <c r="AB53" s="56">
        <v>2</v>
      </c>
      <c r="AC53" s="56" t="s">
        <v>82</v>
      </c>
      <c r="AD53" s="56" t="s">
        <v>81</v>
      </c>
      <c r="AE53" s="56">
        <v>2</v>
      </c>
      <c r="AF53" s="56" t="s">
        <v>48</v>
      </c>
      <c r="AG53" s="56" t="s">
        <v>85</v>
      </c>
      <c r="AI53" s="109">
        <v>360000</v>
      </c>
      <c r="AJ53" s="110">
        <v>0.75</v>
      </c>
      <c r="AM53" s="66">
        <v>7.2999999999999995E-2</v>
      </c>
    </row>
    <row r="54" spans="1:39" ht="15" hidden="1" x14ac:dyDescent="0.25">
      <c r="A54" s="458" t="s">
        <v>86</v>
      </c>
      <c r="B54" s="458"/>
      <c r="C54" s="455">
        <f>IF(O45=6,DATE(YEAR(O46),MONTH(O46),DAY(O46)+2),IF(O45=7,DATE(YEAR(O46),MONTH(O46),DAY(O46)+1),O46))</f>
        <v>44760</v>
      </c>
      <c r="D54" s="455"/>
      <c r="E54" s="262"/>
      <c r="F54" s="456" t="s">
        <v>84</v>
      </c>
      <c r="G54" s="456"/>
      <c r="H54" s="457">
        <f>G421</f>
        <v>6970813.9799999977</v>
      </c>
      <c r="I54" s="457"/>
      <c r="N54" s="112"/>
      <c r="U54" s="85">
        <f>IF(S56="платежа",1,2)</f>
        <v>1</v>
      </c>
      <c r="V54" s="85" t="s">
        <v>76</v>
      </c>
      <c r="AB54" s="56">
        <v>3</v>
      </c>
      <c r="AC54" s="56" t="s">
        <v>87</v>
      </c>
      <c r="AD54" s="56" t="s">
        <v>88</v>
      </c>
      <c r="AE54" s="56">
        <v>3</v>
      </c>
      <c r="AF54" s="56" t="s">
        <v>87</v>
      </c>
      <c r="AG54" s="56" t="s">
        <v>88</v>
      </c>
      <c r="AI54" s="99">
        <v>100000000</v>
      </c>
      <c r="AJ54" s="100">
        <v>0.75</v>
      </c>
      <c r="AM54" s="66">
        <v>7.1999999999999995E-2</v>
      </c>
    </row>
    <row r="55" spans="1:39" ht="15.75" hidden="1" thickBot="1" x14ac:dyDescent="0.3">
      <c r="A55" s="442" t="s">
        <v>89</v>
      </c>
      <c r="B55" s="442"/>
      <c r="C55" s="113">
        <v>1</v>
      </c>
      <c r="D55" s="111"/>
      <c r="E55" s="262"/>
      <c r="F55" s="459"/>
      <c r="G55" s="459"/>
      <c r="H55" s="457"/>
      <c r="I55" s="457"/>
      <c r="L55" s="112"/>
      <c r="N55" s="112"/>
      <c r="U55" s="85"/>
      <c r="V55" s="85" t="s">
        <v>90</v>
      </c>
      <c r="AB55" s="56">
        <v>4</v>
      </c>
      <c r="AC55" s="56" t="s">
        <v>48</v>
      </c>
      <c r="AD55" s="56" t="s">
        <v>85</v>
      </c>
      <c r="AE55" s="56">
        <v>4</v>
      </c>
      <c r="AF55" s="56" t="s">
        <v>80</v>
      </c>
      <c r="AG55" s="56" t="s">
        <v>81</v>
      </c>
      <c r="AM55" s="66">
        <v>7.0999999999999994E-2</v>
      </c>
    </row>
    <row r="56" spans="1:39" ht="13.5" customHeight="1" thickBot="1" x14ac:dyDescent="0.3">
      <c r="A56" s="462" t="s">
        <v>91</v>
      </c>
      <c r="B56" s="464" t="s">
        <v>92</v>
      </c>
      <c r="C56" s="465"/>
      <c r="D56" s="466" t="s">
        <v>219</v>
      </c>
      <c r="E56" s="468" t="s">
        <v>93</v>
      </c>
      <c r="F56" s="466" t="s">
        <v>94</v>
      </c>
      <c r="G56" s="468" t="s">
        <v>95</v>
      </c>
      <c r="H56" s="468" t="s">
        <v>96</v>
      </c>
      <c r="I56" s="460" t="s">
        <v>97</v>
      </c>
      <c r="J56" s="460" t="s">
        <v>98</v>
      </c>
      <c r="K56" s="460" t="s">
        <v>92</v>
      </c>
      <c r="L56" s="460" t="s">
        <v>99</v>
      </c>
      <c r="N56" s="114"/>
      <c r="O56" s="112"/>
      <c r="S56" s="105" t="s">
        <v>76</v>
      </c>
      <c r="V56" s="115"/>
      <c r="AB56" s="56">
        <v>5</v>
      </c>
      <c r="AC56" s="56" t="s">
        <v>100</v>
      </c>
      <c r="AD56" s="56" t="s">
        <v>101</v>
      </c>
      <c r="AE56" s="56">
        <v>5</v>
      </c>
      <c r="AF56" s="56" t="s">
        <v>100</v>
      </c>
      <c r="AG56" s="56" t="s">
        <v>101</v>
      </c>
      <c r="AI56" s="56">
        <f>H70*(($P$5/12)/(1-(1+($P$5/12))^-(B5*12)))</f>
        <v>30790.974291955852</v>
      </c>
      <c r="AM56" s="66">
        <v>7.0000000000000007E-2</v>
      </c>
    </row>
    <row r="57" spans="1:39" ht="40.5" customHeight="1" x14ac:dyDescent="0.25">
      <c r="A57" s="463"/>
      <c r="B57" s="116" t="s">
        <v>102</v>
      </c>
      <c r="C57" s="117" t="s">
        <v>103</v>
      </c>
      <c r="D57" s="467"/>
      <c r="E57" s="469"/>
      <c r="F57" s="467"/>
      <c r="G57" s="469"/>
      <c r="H57" s="469"/>
      <c r="I57" s="461"/>
      <c r="J57" s="461"/>
      <c r="K57" s="461"/>
      <c r="L57" s="461"/>
      <c r="M57" s="114"/>
      <c r="N57" s="114"/>
      <c r="O57" s="63"/>
      <c r="AM57" s="66">
        <v>6.9000000000000006E-2</v>
      </c>
    </row>
    <row r="58" spans="1:39" ht="15.75" thickBot="1" x14ac:dyDescent="0.3">
      <c r="A58" s="118">
        <v>0</v>
      </c>
      <c r="B58" s="123">
        <f>B6</f>
        <v>44727</v>
      </c>
      <c r="C58" s="119"/>
      <c r="D58" s="119"/>
      <c r="E58" s="251"/>
      <c r="F58" s="120"/>
      <c r="G58" s="251"/>
      <c r="H58" s="251"/>
      <c r="I58" s="121"/>
      <c r="J58" s="121"/>
      <c r="K58" s="121"/>
      <c r="L58" s="121"/>
      <c r="M58" s="122"/>
      <c r="N58" s="122"/>
      <c r="P58" s="56">
        <f>DAY(B58)</f>
        <v>15</v>
      </c>
      <c r="Q58" s="56">
        <f>MONTH(B58)</f>
        <v>6</v>
      </c>
      <c r="R58" s="56">
        <f>YEAR(B58)</f>
        <v>2022</v>
      </c>
      <c r="S58" s="56">
        <f>IF(OR(R58=2008,R58=2012,R58=2016,R58=2020,R58=2024,R58=2028,R58=2032,R58=2036,R58=2040,R58=2044,R58=2048,R58=2052,R58=2056,R58=2062),366,365)</f>
        <v>365</v>
      </c>
      <c r="T58" s="56">
        <f t="shared" ref="T58:T122" si="0">IF(OR(Q58=1,Q58=3,Q58=5,Q58=7,Q58=8,Q58=10,Q58=12),31,IF(OR(Q58=4,Q58=6,Q58=9,Q58=11),30,IF(S58=365,28,29)))</f>
        <v>30</v>
      </c>
      <c r="X58" s="56">
        <f>B5*12*12+2</f>
        <v>4322</v>
      </c>
      <c r="AC58" s="99">
        <v>21000</v>
      </c>
      <c r="AD58" s="100">
        <v>0.5</v>
      </c>
      <c r="AM58" s="66">
        <v>6.8000000000000005E-2</v>
      </c>
    </row>
    <row r="59" spans="1:39" ht="15.75" thickBot="1" x14ac:dyDescent="0.3">
      <c r="A59" s="118">
        <f t="shared" ref="A59:A122" si="1">A58+1</f>
        <v>1</v>
      </c>
      <c r="B59" s="123">
        <f>B8</f>
        <v>44757</v>
      </c>
      <c r="C59" s="123">
        <f>IF(K59="",IF(AC59=6,DATE(YEAR(AB59),MONTH(AB59),DAY(AB59)+2),IF(AC59=7,DATE(YEAR(AB59),MONTH(AB59),DAY(AB59)+1),AB59)),K59)</f>
        <v>44760</v>
      </c>
      <c r="D59" s="250">
        <f>MAX(E59,G59)</f>
        <v>12197.26</v>
      </c>
      <c r="E59" s="251">
        <f>G59</f>
        <v>12197.26</v>
      </c>
      <c r="F59" s="120">
        <v>0</v>
      </c>
      <c r="G59" s="251">
        <f>ROUND((B4)*($B$24/S58)*(B59-B58),2)</f>
        <v>12197.26</v>
      </c>
      <c r="H59" s="251">
        <f>B4-F59-I59</f>
        <v>4000000</v>
      </c>
      <c r="I59" s="124"/>
      <c r="J59" s="103"/>
      <c r="K59" s="104"/>
      <c r="L59" s="105"/>
      <c r="M59" s="57"/>
      <c r="N59" s="122">
        <f>IF(OR(MONTH(B59)=4,MONTH(B59)=10),1,0)</f>
        <v>0</v>
      </c>
      <c r="O59" s="125"/>
      <c r="P59" s="56">
        <f>DAY(B59)</f>
        <v>15</v>
      </c>
      <c r="Q59" s="56">
        <f>MONTH(B59)</f>
        <v>7</v>
      </c>
      <c r="R59" s="56">
        <f>YEAR(B59)</f>
        <v>2022</v>
      </c>
      <c r="S59" s="56">
        <f>IF(OR(R59=2008,R59=2012,R59=2016,R59=2020,R59=2024,R59=2028,R59=2032,R59=2036,R59=2040,R59=2044,R59=2048,R59=2052,R59=2056,R59=2062,R59=2066),366,365)</f>
        <v>365</v>
      </c>
      <c r="T59" s="56">
        <f t="shared" si="0"/>
        <v>31</v>
      </c>
      <c r="U59" s="56">
        <v>27</v>
      </c>
      <c r="V59" s="56">
        <v>4</v>
      </c>
      <c r="X59" s="56">
        <f t="shared" ref="X59:X122" si="2">X58-1</f>
        <v>4321</v>
      </c>
      <c r="AA59" s="56">
        <f>B5*12-2</f>
        <v>358</v>
      </c>
      <c r="AB59" s="88">
        <f t="shared" ref="AB59:AB122" si="3">DATE(YEAR(B59),MONTH(B59),IF($B$7=$AF$52,5,18))</f>
        <v>44760</v>
      </c>
      <c r="AC59" s="56">
        <f>WEEKDAY(AB59,2)</f>
        <v>1</v>
      </c>
      <c r="AD59" s="85">
        <f t="shared" ref="AD59:AD122" si="4">IF(AND(R59=$S$34,Q59=$R$34),1,0)</f>
        <v>0</v>
      </c>
      <c r="AE59" s="85">
        <f t="shared" ref="AE59:AE95" si="5">IF(AD59&gt;=1,$P$5,IF(AE58=$P$5,AE58,$B$24))</f>
        <v>3.7099999999999994E-2</v>
      </c>
      <c r="AK59" s="56" t="str">
        <f>IF(N59=0,"","Есть")</f>
        <v/>
      </c>
      <c r="AL59" s="56" t="str">
        <f>IF(N59=0,"","Нет")</f>
        <v/>
      </c>
      <c r="AM59" s="66">
        <v>6.7000000000000004E-2</v>
      </c>
    </row>
    <row r="60" spans="1:39" ht="15.75" thickBot="1" x14ac:dyDescent="0.3">
      <c r="A60" s="118">
        <f t="shared" si="1"/>
        <v>2</v>
      </c>
      <c r="B60" s="123">
        <f t="shared" ref="B60:B123" si="6">DATE(R60,Q60,P60)</f>
        <v>44788</v>
      </c>
      <c r="C60" s="123">
        <f>IF(K60="",IF(AC60=6,DATE(YEAR(AB60),MONTH(AB60),DAY(AB60)+2),IF(AC60=7,DATE(YEAR(AB60),MONTH(AB60),DAY(AB60)+1),AB60)),K60)</f>
        <v>44791</v>
      </c>
      <c r="D60" s="250">
        <f t="shared" ref="D60:D123" si="7">MAX(E60,G60)</f>
        <v>18490.130043235808</v>
      </c>
      <c r="E60" s="251">
        <f>IF((H59+G60)&lt;E59,H59+G60,IF(L60=$V$55,B27,IF(I59=0,B27,H59*(($B$24/12)/(1-(1+($B$24/12))^-(AA59))))))</f>
        <v>18490.130043235808</v>
      </c>
      <c r="F60" s="251">
        <f>ROUND(IF((H59+G60)&gt;D59,D60-G60,H59),2)</f>
        <v>5886.29</v>
      </c>
      <c r="G60" s="263">
        <f t="shared" ref="G60:G123" si="8">ROUND(H59*(AE60/S59)*(U60-W59)+H59*(AE60/S60)*V60+H58*(AE60/S59)*W59,2)</f>
        <v>12603.84</v>
      </c>
      <c r="H60" s="251">
        <f t="shared" ref="H60:H123" si="9">IF(F60&lt;H59,H59-F60-I60,0)</f>
        <v>3994113.71</v>
      </c>
      <c r="I60" s="124"/>
      <c r="J60" s="103"/>
      <c r="K60" s="104"/>
      <c r="L60" s="105"/>
      <c r="M60" s="158"/>
      <c r="N60" s="122">
        <f t="shared" ref="N60:N123" si="10">IF(OR(MONTH(B60)=4,MONTH(B60)=10),1,0)</f>
        <v>0</v>
      </c>
      <c r="O60" s="56">
        <f t="shared" ref="O60:O123" si="11">IF(K60=0,P60,DAY(K60))</f>
        <v>15</v>
      </c>
      <c r="P60" s="56">
        <f t="shared" ref="P60:P123" si="12">P59</f>
        <v>15</v>
      </c>
      <c r="Q60" s="56">
        <f t="shared" ref="Q60:Q123" si="13">IF(Q59=12,1,Q59+1)</f>
        <v>8</v>
      </c>
      <c r="R60" s="56">
        <f t="shared" ref="R60:R123" si="14">IF(Q59=12,R59+1,R59)</f>
        <v>2022</v>
      </c>
      <c r="S60" s="56">
        <f t="shared" ref="S60:S123" si="15">IF(OR(R60=2008,R60=2012,R60=2016,R60=2020,R60=2024,R60=2028,R60=2032,R60=2036,R60=2040,R60=2044,R60=2048,R60=2052,R60=2056,R60=2062,R60=2066),366,365)</f>
        <v>365</v>
      </c>
      <c r="T60" s="56">
        <f t="shared" si="0"/>
        <v>31</v>
      </c>
      <c r="U60" s="56">
        <f t="shared" ref="U60:U123" si="16">T59-P59</f>
        <v>16</v>
      </c>
      <c r="V60" s="56">
        <f t="shared" ref="V60:V123" si="17">T59-U60</f>
        <v>15</v>
      </c>
      <c r="W60" s="126">
        <f t="shared" ref="W60:W123" si="18">O60-P60</f>
        <v>0</v>
      </c>
      <c r="X60" s="56">
        <f t="shared" si="2"/>
        <v>4320</v>
      </c>
      <c r="AA60" s="56">
        <f t="shared" ref="AA60:AA123" si="19">IF(L59=$V$55,ROUND(LOG(E59/(E59-AE60/12*H59),1+AE60/12),0),AA59-1)</f>
        <v>357</v>
      </c>
      <c r="AB60" s="88">
        <f t="shared" si="3"/>
        <v>44791</v>
      </c>
      <c r="AC60" s="56">
        <f>WEEKDAY(AB60,2)</f>
        <v>4</v>
      </c>
      <c r="AD60" s="85">
        <f t="shared" si="4"/>
        <v>0</v>
      </c>
      <c r="AE60" s="85">
        <f t="shared" si="5"/>
        <v>3.7099999999999994E-2</v>
      </c>
      <c r="AF60" s="85">
        <f t="shared" ref="AF60:AF96" si="20">IF((H59+G60)&lt;E59,H59+G60,IF(L59=$V$55,E59,IF(I59=0,IF($B$24=$P$5,E59,H59*(($P$5/12)/(1-(1+($P$5/12))^-(AA59)))),H59*(($P$5/12)/(1-(1+($P$5/12))^-(AA59))))))</f>
        <v>31361.876650388338</v>
      </c>
      <c r="AG60" s="85">
        <f t="shared" ref="AG60:AG95" si="21">IF((H59+G60)&lt;E59,H59+G60,IF(L59=$V$55,E59,IF(I59=0,E59,H59*(($B$24/12)/(1-(1+($B$24/12))^-(AA59))))))</f>
        <v>12197.26</v>
      </c>
      <c r="AK60" s="56" t="str">
        <f>IF(N60=0,"","Есть")</f>
        <v/>
      </c>
      <c r="AL60" s="56" t="str">
        <f>IF(N60=0,"","Нет")</f>
        <v/>
      </c>
      <c r="AM60" s="66">
        <v>6.6000000000000003E-2</v>
      </c>
    </row>
    <row r="61" spans="1:39" ht="15.75" thickBot="1" x14ac:dyDescent="0.3">
      <c r="A61" s="118">
        <f t="shared" si="1"/>
        <v>3</v>
      </c>
      <c r="B61" s="123">
        <f t="shared" si="6"/>
        <v>44819</v>
      </c>
      <c r="C61" s="123">
        <f t="shared" ref="C61:C124" si="22">IF(K61="",IF(AC61=6,DATE(YEAR(AB61),MONTH(AB61),DAY(AB61)+2),IF(AC61=7,DATE(YEAR(AB61),MONTH(AB61),DAY(AB61)+1),AB61)),K61)</f>
        <v>44823</v>
      </c>
      <c r="D61" s="250">
        <f t="shared" si="7"/>
        <v>18490.130043235808</v>
      </c>
      <c r="E61" s="251">
        <f>IF((H60+G61)&lt;E60,H60+G61,IF(L60=$V$55,E60,IF(I60=0,E60,H60*(($B$24/12)/(1-(1+($B$24/12))^-(AA60))))))</f>
        <v>18490.130043235808</v>
      </c>
      <c r="F61" s="251">
        <f t="shared" ref="F61:F124" si="23">ROUND(IF((H60+G61)&gt;D60,D61-G61,H60),2)</f>
        <v>5904.84</v>
      </c>
      <c r="G61" s="263">
        <f t="shared" si="8"/>
        <v>12585.29</v>
      </c>
      <c r="H61" s="251">
        <f t="shared" si="9"/>
        <v>3988208.87</v>
      </c>
      <c r="I61" s="124"/>
      <c r="J61" s="103"/>
      <c r="K61" s="88"/>
      <c r="L61" s="105"/>
      <c r="M61" s="158"/>
      <c r="N61" s="122">
        <f t="shared" si="10"/>
        <v>0</v>
      </c>
      <c r="O61" s="56">
        <f t="shared" si="11"/>
        <v>15</v>
      </c>
      <c r="P61" s="56">
        <f t="shared" si="12"/>
        <v>15</v>
      </c>
      <c r="Q61" s="56">
        <f t="shared" si="13"/>
        <v>9</v>
      </c>
      <c r="R61" s="56">
        <f t="shared" si="14"/>
        <v>2022</v>
      </c>
      <c r="S61" s="56">
        <f t="shared" si="15"/>
        <v>365</v>
      </c>
      <c r="T61" s="56">
        <f t="shared" si="0"/>
        <v>30</v>
      </c>
      <c r="U61" s="56">
        <f t="shared" si="16"/>
        <v>16</v>
      </c>
      <c r="V61" s="56">
        <f t="shared" si="17"/>
        <v>15</v>
      </c>
      <c r="W61" s="126">
        <f t="shared" si="18"/>
        <v>0</v>
      </c>
      <c r="X61" s="56">
        <f t="shared" si="2"/>
        <v>4319</v>
      </c>
      <c r="AA61" s="56">
        <f t="shared" si="19"/>
        <v>356</v>
      </c>
      <c r="AB61" s="88">
        <f t="shared" si="3"/>
        <v>44822</v>
      </c>
      <c r="AC61" s="56">
        <f t="shared" ref="AC61:AC124" si="24">WEEKDAY(AB61,2)</f>
        <v>7</v>
      </c>
      <c r="AD61" s="85">
        <f t="shared" si="4"/>
        <v>0</v>
      </c>
      <c r="AE61" s="85">
        <f t="shared" si="5"/>
        <v>3.7099999999999994E-2</v>
      </c>
      <c r="AF61" s="85">
        <f t="shared" si="20"/>
        <v>31334.227270098036</v>
      </c>
      <c r="AG61" s="85">
        <f t="shared" si="21"/>
        <v>18490.130043235808</v>
      </c>
      <c r="AK61" s="56" t="str">
        <f>IF(N61=0,"","Есть")</f>
        <v/>
      </c>
      <c r="AL61" s="56" t="str">
        <f>IF(N61=0,"","Нет")</f>
        <v/>
      </c>
      <c r="AM61" s="66">
        <v>6.5000000000000002E-2</v>
      </c>
    </row>
    <row r="62" spans="1:39" ht="15.75" thickBot="1" x14ac:dyDescent="0.3">
      <c r="A62" s="118">
        <f t="shared" si="1"/>
        <v>4</v>
      </c>
      <c r="B62" s="123">
        <f t="shared" si="6"/>
        <v>44849</v>
      </c>
      <c r="C62" s="123">
        <f t="shared" si="22"/>
        <v>44852</v>
      </c>
      <c r="D62" s="250">
        <f t="shared" si="7"/>
        <v>18490.130043235808</v>
      </c>
      <c r="E62" s="251">
        <f>IF((H61+G62)&lt;E61,H61+G62,IF(L61=$V$55,E61,IF(I61=0,E61,H61*(($B$24/12)/(1-(1+($B$24/12))^-(AA61))))))</f>
        <v>18490.130043235808</v>
      </c>
      <c r="F62" s="251">
        <f t="shared" si="23"/>
        <v>6328.82</v>
      </c>
      <c r="G62" s="263">
        <f t="shared" si="8"/>
        <v>12161.31</v>
      </c>
      <c r="H62" s="251">
        <f t="shared" si="9"/>
        <v>3981880.0500000003</v>
      </c>
      <c r="I62" s="124"/>
      <c r="J62" s="103"/>
      <c r="K62" s="104"/>
      <c r="L62" s="105"/>
      <c r="M62" s="158"/>
      <c r="N62" s="122">
        <f t="shared" si="10"/>
        <v>1</v>
      </c>
      <c r="O62" s="56">
        <f t="shared" si="11"/>
        <v>15</v>
      </c>
      <c r="P62" s="56">
        <f t="shared" si="12"/>
        <v>15</v>
      </c>
      <c r="Q62" s="56">
        <f t="shared" si="13"/>
        <v>10</v>
      </c>
      <c r="R62" s="56">
        <f t="shared" si="14"/>
        <v>2022</v>
      </c>
      <c r="S62" s="56">
        <f t="shared" si="15"/>
        <v>365</v>
      </c>
      <c r="T62" s="56">
        <f t="shared" si="0"/>
        <v>31</v>
      </c>
      <c r="U62" s="56">
        <f t="shared" si="16"/>
        <v>15</v>
      </c>
      <c r="V62" s="56">
        <f t="shared" si="17"/>
        <v>15</v>
      </c>
      <c r="W62" s="126">
        <f t="shared" si="18"/>
        <v>0</v>
      </c>
      <c r="X62" s="56">
        <f t="shared" si="2"/>
        <v>4318</v>
      </c>
      <c r="Y62" s="127">
        <f>IF(X62=0,0,ROUND(H61*(($B$24/12)/(1-POWER(1+$B$24/12,-(X61)))),2))</f>
        <v>12330.23</v>
      </c>
      <c r="Z62" s="127">
        <f>$B$27</f>
        <v>18490.130043235808</v>
      </c>
      <c r="AA62" s="56">
        <f t="shared" si="19"/>
        <v>355</v>
      </c>
      <c r="AB62" s="88">
        <f t="shared" si="3"/>
        <v>44852</v>
      </c>
      <c r="AC62" s="56">
        <f t="shared" si="24"/>
        <v>2</v>
      </c>
      <c r="AD62" s="85">
        <f t="shared" si="4"/>
        <v>0</v>
      </c>
      <c r="AE62" s="85">
        <f t="shared" si="5"/>
        <v>3.7099999999999994E-2</v>
      </c>
      <c r="AF62" s="85">
        <f t="shared" si="20"/>
        <v>31306.533764968328</v>
      </c>
      <c r="AG62" s="85">
        <f t="shared" si="21"/>
        <v>18490.130043235808</v>
      </c>
      <c r="AK62" s="56" t="str">
        <f t="shared" ref="AK62:AK125" si="25">IF(N62=0,"","Есть")</f>
        <v>Есть</v>
      </c>
      <c r="AL62" s="56" t="str">
        <f t="shared" ref="AL62:AL125" si="26">IF(N62=0,"","Нет")</f>
        <v>Нет</v>
      </c>
      <c r="AM62" s="66">
        <v>6.4000000000000001E-2</v>
      </c>
    </row>
    <row r="63" spans="1:39" s="85" customFormat="1" ht="15.75" thickBot="1" x14ac:dyDescent="0.3">
      <c r="A63" s="128">
        <f t="shared" si="1"/>
        <v>5</v>
      </c>
      <c r="B63" s="123">
        <f t="shared" si="6"/>
        <v>44880</v>
      </c>
      <c r="C63" s="123">
        <f t="shared" si="22"/>
        <v>44883</v>
      </c>
      <c r="D63" s="250">
        <f t="shared" si="7"/>
        <v>18490.130043235808</v>
      </c>
      <c r="E63" s="263">
        <f t="shared" ref="E63:E93" si="27">IF(AD63=1,AF63,AG63)</f>
        <v>18490.130043235808</v>
      </c>
      <c r="F63" s="251">
        <f t="shared" si="23"/>
        <v>5943.39</v>
      </c>
      <c r="G63" s="263">
        <f t="shared" si="8"/>
        <v>12546.74</v>
      </c>
      <c r="H63" s="263">
        <f t="shared" si="9"/>
        <v>3975936.66</v>
      </c>
      <c r="I63" s="124"/>
      <c r="J63" s="103"/>
      <c r="K63" s="104"/>
      <c r="L63" s="105"/>
      <c r="M63" s="158"/>
      <c r="N63" s="122">
        <f t="shared" si="10"/>
        <v>0</v>
      </c>
      <c r="O63" s="85">
        <f t="shared" si="11"/>
        <v>15</v>
      </c>
      <c r="P63" s="85">
        <f t="shared" si="12"/>
        <v>15</v>
      </c>
      <c r="Q63" s="85">
        <f t="shared" si="13"/>
        <v>11</v>
      </c>
      <c r="R63" s="85">
        <f t="shared" si="14"/>
        <v>2022</v>
      </c>
      <c r="S63" s="56">
        <f t="shared" si="15"/>
        <v>365</v>
      </c>
      <c r="T63" s="85">
        <f t="shared" si="0"/>
        <v>30</v>
      </c>
      <c r="U63" s="85">
        <f t="shared" si="16"/>
        <v>16</v>
      </c>
      <c r="V63" s="85">
        <f t="shared" si="17"/>
        <v>15</v>
      </c>
      <c r="W63" s="129">
        <f t="shared" si="18"/>
        <v>0</v>
      </c>
      <c r="X63" s="85">
        <f t="shared" si="2"/>
        <v>4317</v>
      </c>
      <c r="Y63" s="130">
        <f>IF(X63=0,0,ROUND(H62*(($B$24/12)/(1-POWER(1+$B$24/12,-(X62)))),2))</f>
        <v>12310.67</v>
      </c>
      <c r="Z63" s="130">
        <f t="shared" ref="Z63:Z126" si="28">IF(AND(I62&lt;&gt;0,$U$54=1),Y63,IF(X63=0,0,Z62))</f>
        <v>18490.130043235808</v>
      </c>
      <c r="AA63" s="56">
        <f t="shared" si="19"/>
        <v>354</v>
      </c>
      <c r="AB63" s="88">
        <f t="shared" si="3"/>
        <v>44883</v>
      </c>
      <c r="AC63" s="56">
        <f t="shared" si="24"/>
        <v>5</v>
      </c>
      <c r="AD63" s="85">
        <f t="shared" si="4"/>
        <v>0</v>
      </c>
      <c r="AE63" s="85">
        <f t="shared" si="5"/>
        <v>3.7099999999999994E-2</v>
      </c>
      <c r="AF63" s="85">
        <f t="shared" si="20"/>
        <v>31275.612228999122</v>
      </c>
      <c r="AG63" s="85">
        <f t="shared" si="21"/>
        <v>18490.130043235808</v>
      </c>
      <c r="AK63" s="56" t="str">
        <f t="shared" si="25"/>
        <v/>
      </c>
      <c r="AL63" s="56" t="str">
        <f t="shared" si="26"/>
        <v/>
      </c>
      <c r="AM63" s="66">
        <v>6.3E-2</v>
      </c>
    </row>
    <row r="64" spans="1:39" ht="15.75" thickBot="1" x14ac:dyDescent="0.3">
      <c r="A64" s="118">
        <f t="shared" si="1"/>
        <v>6</v>
      </c>
      <c r="B64" s="123">
        <f t="shared" si="6"/>
        <v>44910</v>
      </c>
      <c r="C64" s="123">
        <f t="shared" si="22"/>
        <v>44914</v>
      </c>
      <c r="D64" s="250">
        <f t="shared" si="7"/>
        <v>18490.130043235808</v>
      </c>
      <c r="E64" s="263">
        <f t="shared" si="27"/>
        <v>18490.130043235808</v>
      </c>
      <c r="F64" s="251">
        <f t="shared" si="23"/>
        <v>6366.25</v>
      </c>
      <c r="G64" s="263">
        <f t="shared" si="8"/>
        <v>12123.88</v>
      </c>
      <c r="H64" s="251">
        <f t="shared" si="9"/>
        <v>3969570.41</v>
      </c>
      <c r="I64" s="124"/>
      <c r="J64" s="103"/>
      <c r="K64" s="104"/>
      <c r="L64" s="105"/>
      <c r="M64" s="158"/>
      <c r="N64" s="122">
        <f t="shared" si="10"/>
        <v>0</v>
      </c>
      <c r="O64" s="56">
        <f t="shared" si="11"/>
        <v>15</v>
      </c>
      <c r="P64" s="56">
        <f t="shared" si="12"/>
        <v>15</v>
      </c>
      <c r="Q64" s="56">
        <f t="shared" si="13"/>
        <v>12</v>
      </c>
      <c r="R64" s="56">
        <f t="shared" si="14"/>
        <v>2022</v>
      </c>
      <c r="S64" s="56">
        <f t="shared" si="15"/>
        <v>365</v>
      </c>
      <c r="T64" s="56">
        <f t="shared" si="0"/>
        <v>31</v>
      </c>
      <c r="U64" s="56">
        <f t="shared" si="16"/>
        <v>15</v>
      </c>
      <c r="V64" s="56">
        <f t="shared" si="17"/>
        <v>15</v>
      </c>
      <c r="W64" s="126">
        <f t="shared" si="18"/>
        <v>0</v>
      </c>
      <c r="X64" s="56">
        <f t="shared" si="2"/>
        <v>4316</v>
      </c>
      <c r="Y64" s="127">
        <f t="shared" ref="Y64:Y127" si="29">IF(X64=0,0,ROUND(H63*(($B$24/12)/(1-POWER(1+$B$24/12,-(X64)))),2))</f>
        <v>12292.29</v>
      </c>
      <c r="Z64" s="127">
        <f t="shared" si="28"/>
        <v>18490.130043235808</v>
      </c>
      <c r="AA64" s="56">
        <f t="shared" si="19"/>
        <v>353</v>
      </c>
      <c r="AB64" s="88">
        <f t="shared" si="3"/>
        <v>44913</v>
      </c>
      <c r="AC64" s="56">
        <f t="shared" si="24"/>
        <v>7</v>
      </c>
      <c r="AD64" s="85">
        <f t="shared" si="4"/>
        <v>0</v>
      </c>
      <c r="AE64" s="85">
        <f t="shared" si="5"/>
        <v>3.7099999999999994E-2</v>
      </c>
      <c r="AF64" s="85">
        <f t="shared" si="20"/>
        <v>31247.818768012407</v>
      </c>
      <c r="AG64" s="85">
        <f t="shared" si="21"/>
        <v>18490.130043235808</v>
      </c>
      <c r="AK64" s="56" t="str">
        <f t="shared" si="25"/>
        <v/>
      </c>
      <c r="AL64" s="56" t="str">
        <f t="shared" si="26"/>
        <v/>
      </c>
      <c r="AM64" s="66">
        <v>6.2E-2</v>
      </c>
    </row>
    <row r="65" spans="1:39" s="280" customFormat="1" ht="15.75" thickBot="1" x14ac:dyDescent="0.3">
      <c r="A65" s="270">
        <f t="shared" si="1"/>
        <v>7</v>
      </c>
      <c r="B65" s="271">
        <f t="shared" si="6"/>
        <v>44941</v>
      </c>
      <c r="C65" s="271">
        <f t="shared" si="22"/>
        <v>44944</v>
      </c>
      <c r="D65" s="272">
        <f t="shared" si="7"/>
        <v>18490.130043235808</v>
      </c>
      <c r="E65" s="273">
        <f t="shared" si="27"/>
        <v>18490.130043235808</v>
      </c>
      <c r="F65" s="273">
        <f t="shared" si="23"/>
        <v>5982.18</v>
      </c>
      <c r="G65" s="273">
        <f t="shared" si="8"/>
        <v>12507.95</v>
      </c>
      <c r="H65" s="273">
        <f t="shared" si="9"/>
        <v>3963588.23</v>
      </c>
      <c r="I65" s="274"/>
      <c r="J65" s="275"/>
      <c r="K65" s="276"/>
      <c r="L65" s="277"/>
      <c r="M65" s="278"/>
      <c r="N65" s="279">
        <f t="shared" si="10"/>
        <v>0</v>
      </c>
      <c r="O65" s="280">
        <f t="shared" si="11"/>
        <v>15</v>
      </c>
      <c r="P65" s="280">
        <f t="shared" si="12"/>
        <v>15</v>
      </c>
      <c r="Q65" s="280">
        <f t="shared" si="13"/>
        <v>1</v>
      </c>
      <c r="R65" s="280">
        <f t="shared" si="14"/>
        <v>2023</v>
      </c>
      <c r="S65" s="280">
        <f t="shared" si="15"/>
        <v>365</v>
      </c>
      <c r="T65" s="280">
        <f t="shared" si="0"/>
        <v>31</v>
      </c>
      <c r="U65" s="280">
        <f t="shared" si="16"/>
        <v>16</v>
      </c>
      <c r="V65" s="280">
        <f t="shared" si="17"/>
        <v>15</v>
      </c>
      <c r="W65" s="281">
        <f t="shared" si="18"/>
        <v>0</v>
      </c>
      <c r="X65" s="280">
        <f t="shared" si="2"/>
        <v>4315</v>
      </c>
      <c r="Y65" s="282">
        <f t="shared" si="29"/>
        <v>12272.61</v>
      </c>
      <c r="Z65" s="282">
        <f t="shared" si="28"/>
        <v>18490.130043235808</v>
      </c>
      <c r="AA65" s="280">
        <f t="shared" si="19"/>
        <v>352</v>
      </c>
      <c r="AB65" s="283">
        <f t="shared" si="3"/>
        <v>44944</v>
      </c>
      <c r="AC65" s="280">
        <f t="shared" si="24"/>
        <v>3</v>
      </c>
      <c r="AD65" s="280">
        <f t="shared" si="4"/>
        <v>0</v>
      </c>
      <c r="AE65" s="280">
        <f t="shared" si="5"/>
        <v>3.7099999999999994E-2</v>
      </c>
      <c r="AF65" s="280">
        <f t="shared" si="20"/>
        <v>31216.803271158868</v>
      </c>
      <c r="AG65" s="280">
        <f t="shared" si="21"/>
        <v>18490.130043235808</v>
      </c>
      <c r="AK65" s="280" t="str">
        <f t="shared" si="25"/>
        <v/>
      </c>
      <c r="AL65" s="280" t="str">
        <f t="shared" si="26"/>
        <v/>
      </c>
      <c r="AM65" s="284">
        <v>6.0999999999999999E-2</v>
      </c>
    </row>
    <row r="66" spans="1:39" ht="15.75" thickBot="1" x14ac:dyDescent="0.3">
      <c r="A66" s="118">
        <f t="shared" si="1"/>
        <v>8</v>
      </c>
      <c r="B66" s="123">
        <f t="shared" si="6"/>
        <v>44972</v>
      </c>
      <c r="C66" s="123">
        <f t="shared" si="22"/>
        <v>44977</v>
      </c>
      <c r="D66" s="250">
        <f t="shared" si="7"/>
        <v>18490.130043235808</v>
      </c>
      <c r="E66" s="263">
        <f t="shared" si="27"/>
        <v>18490.130043235808</v>
      </c>
      <c r="F66" s="251">
        <f t="shared" si="23"/>
        <v>6001.03</v>
      </c>
      <c r="G66" s="263">
        <f t="shared" si="8"/>
        <v>12489.1</v>
      </c>
      <c r="H66" s="251">
        <f t="shared" si="9"/>
        <v>3957587.2</v>
      </c>
      <c r="I66" s="124"/>
      <c r="J66" s="103"/>
      <c r="K66" s="104"/>
      <c r="L66" s="105"/>
      <c r="M66" s="158"/>
      <c r="N66" s="122">
        <f t="shared" si="10"/>
        <v>0</v>
      </c>
      <c r="O66" s="56">
        <f t="shared" si="11"/>
        <v>15</v>
      </c>
      <c r="P66" s="56">
        <f t="shared" si="12"/>
        <v>15</v>
      </c>
      <c r="Q66" s="56">
        <f t="shared" si="13"/>
        <v>2</v>
      </c>
      <c r="R66" s="56">
        <f t="shared" si="14"/>
        <v>2023</v>
      </c>
      <c r="S66" s="56">
        <f t="shared" si="15"/>
        <v>365</v>
      </c>
      <c r="T66" s="56">
        <f t="shared" si="0"/>
        <v>28</v>
      </c>
      <c r="U66" s="56">
        <f t="shared" si="16"/>
        <v>16</v>
      </c>
      <c r="V66" s="56">
        <f t="shared" si="17"/>
        <v>15</v>
      </c>
      <c r="W66" s="126">
        <f t="shared" si="18"/>
        <v>0</v>
      </c>
      <c r="X66" s="56">
        <f t="shared" si="2"/>
        <v>4314</v>
      </c>
      <c r="Y66" s="127">
        <f t="shared" si="29"/>
        <v>12254.11</v>
      </c>
      <c r="Z66" s="127">
        <f t="shared" si="28"/>
        <v>18490.130043235808</v>
      </c>
      <c r="AA66" s="56">
        <f t="shared" si="19"/>
        <v>351</v>
      </c>
      <c r="AB66" s="88">
        <f t="shared" si="3"/>
        <v>44975</v>
      </c>
      <c r="AC66" s="56">
        <f t="shared" si="24"/>
        <v>6</v>
      </c>
      <c r="AD66" s="85">
        <f t="shared" si="4"/>
        <v>0</v>
      </c>
      <c r="AE66" s="85">
        <f t="shared" si="5"/>
        <v>3.7099999999999994E-2</v>
      </c>
      <c r="AF66" s="85">
        <f t="shared" si="20"/>
        <v>31188.910043354343</v>
      </c>
      <c r="AG66" s="85">
        <f t="shared" si="21"/>
        <v>18490.130043235808</v>
      </c>
      <c r="AK66" s="56" t="str">
        <f t="shared" si="25"/>
        <v/>
      </c>
      <c r="AL66" s="56" t="str">
        <f t="shared" si="26"/>
        <v/>
      </c>
      <c r="AM66" s="66">
        <v>0.06</v>
      </c>
    </row>
    <row r="67" spans="1:39" s="85" customFormat="1" ht="15.75" thickBot="1" x14ac:dyDescent="0.3">
      <c r="A67" s="128">
        <f t="shared" si="1"/>
        <v>9</v>
      </c>
      <c r="B67" s="131">
        <f t="shared" si="6"/>
        <v>45000</v>
      </c>
      <c r="C67" s="123">
        <f t="shared" si="22"/>
        <v>45005</v>
      </c>
      <c r="D67" s="250">
        <f t="shared" si="7"/>
        <v>18490.130043235808</v>
      </c>
      <c r="E67" s="263">
        <f t="shared" si="27"/>
        <v>18490.130043235808</v>
      </c>
      <c r="F67" s="251">
        <f t="shared" si="23"/>
        <v>7226.73</v>
      </c>
      <c r="G67" s="263">
        <f t="shared" si="8"/>
        <v>11263.4</v>
      </c>
      <c r="H67" s="263">
        <f t="shared" si="9"/>
        <v>3950360.47</v>
      </c>
      <c r="I67" s="124"/>
      <c r="J67" s="103"/>
      <c r="K67" s="104"/>
      <c r="L67" s="132"/>
      <c r="M67" s="158"/>
      <c r="N67" s="122">
        <f t="shared" si="10"/>
        <v>0</v>
      </c>
      <c r="O67" s="85">
        <f t="shared" si="11"/>
        <v>15</v>
      </c>
      <c r="P67" s="85">
        <f t="shared" si="12"/>
        <v>15</v>
      </c>
      <c r="Q67" s="85">
        <f t="shared" si="13"/>
        <v>3</v>
      </c>
      <c r="R67" s="85">
        <f t="shared" si="14"/>
        <v>2023</v>
      </c>
      <c r="S67" s="85">
        <f t="shared" si="15"/>
        <v>365</v>
      </c>
      <c r="T67" s="85">
        <f t="shared" si="0"/>
        <v>31</v>
      </c>
      <c r="U67" s="85">
        <f t="shared" si="16"/>
        <v>13</v>
      </c>
      <c r="V67" s="85">
        <f t="shared" si="17"/>
        <v>15</v>
      </c>
      <c r="W67" s="129">
        <f t="shared" si="18"/>
        <v>0</v>
      </c>
      <c r="X67" s="85">
        <f t="shared" si="2"/>
        <v>4313</v>
      </c>
      <c r="Y67" s="130">
        <f t="shared" si="29"/>
        <v>12235.56</v>
      </c>
      <c r="Z67" s="130">
        <f t="shared" si="28"/>
        <v>18490.130043235808</v>
      </c>
      <c r="AA67" s="56">
        <f t="shared" si="19"/>
        <v>350</v>
      </c>
      <c r="AB67" s="88">
        <f t="shared" si="3"/>
        <v>45003</v>
      </c>
      <c r="AC67" s="85">
        <f t="shared" si="24"/>
        <v>6</v>
      </c>
      <c r="AD67" s="85">
        <f t="shared" si="4"/>
        <v>0</v>
      </c>
      <c r="AE67" s="85">
        <f t="shared" si="5"/>
        <v>3.7099999999999994E-2</v>
      </c>
      <c r="AF67" s="85">
        <f t="shared" si="20"/>
        <v>31160.972989387294</v>
      </c>
      <c r="AG67" s="85">
        <f t="shared" si="21"/>
        <v>18490.130043235808</v>
      </c>
      <c r="AK67" s="56" t="str">
        <f t="shared" si="25"/>
        <v/>
      </c>
      <c r="AL67" s="56" t="str">
        <f t="shared" si="26"/>
        <v/>
      </c>
      <c r="AM67" s="66">
        <v>5.8999999999999997E-2</v>
      </c>
    </row>
    <row r="68" spans="1:39" s="85" customFormat="1" ht="15.75" thickBot="1" x14ac:dyDescent="0.3">
      <c r="A68" s="128">
        <f t="shared" si="1"/>
        <v>10</v>
      </c>
      <c r="B68" s="123">
        <f t="shared" si="6"/>
        <v>45031</v>
      </c>
      <c r="C68" s="123">
        <f t="shared" si="22"/>
        <v>45034</v>
      </c>
      <c r="D68" s="250">
        <f t="shared" si="7"/>
        <v>18490.130043235808</v>
      </c>
      <c r="E68" s="263">
        <f t="shared" si="27"/>
        <v>18490.130043235808</v>
      </c>
      <c r="F68" s="251">
        <f t="shared" si="23"/>
        <v>6042.71</v>
      </c>
      <c r="G68" s="263">
        <f t="shared" si="8"/>
        <v>12447.42</v>
      </c>
      <c r="H68" s="251">
        <f t="shared" si="9"/>
        <v>3944317.7600000002</v>
      </c>
      <c r="I68" s="124"/>
      <c r="J68" s="103"/>
      <c r="K68" s="104"/>
      <c r="L68" s="105"/>
      <c r="M68" s="158"/>
      <c r="N68" s="122">
        <f t="shared" si="10"/>
        <v>1</v>
      </c>
      <c r="O68" s="56">
        <f t="shared" si="11"/>
        <v>15</v>
      </c>
      <c r="P68" s="85">
        <f t="shared" si="12"/>
        <v>15</v>
      </c>
      <c r="Q68" s="85">
        <f t="shared" si="13"/>
        <v>4</v>
      </c>
      <c r="R68" s="85">
        <f t="shared" si="14"/>
        <v>2023</v>
      </c>
      <c r="S68" s="56">
        <f t="shared" si="15"/>
        <v>365</v>
      </c>
      <c r="T68" s="85">
        <f t="shared" si="0"/>
        <v>30</v>
      </c>
      <c r="U68" s="85">
        <f t="shared" si="16"/>
        <v>16</v>
      </c>
      <c r="V68" s="85">
        <f t="shared" si="17"/>
        <v>15</v>
      </c>
      <c r="W68" s="126">
        <f t="shared" si="18"/>
        <v>0</v>
      </c>
      <c r="X68" s="85">
        <f t="shared" si="2"/>
        <v>4312</v>
      </c>
      <c r="Y68" s="127">
        <f t="shared" si="29"/>
        <v>12213.22</v>
      </c>
      <c r="Z68" s="127">
        <f t="shared" si="28"/>
        <v>18490.130043235808</v>
      </c>
      <c r="AA68" s="56">
        <f t="shared" si="19"/>
        <v>349</v>
      </c>
      <c r="AB68" s="88">
        <f t="shared" si="3"/>
        <v>45034</v>
      </c>
      <c r="AC68" s="56">
        <f t="shared" si="24"/>
        <v>2</v>
      </c>
      <c r="AD68" s="85">
        <f t="shared" si="4"/>
        <v>0</v>
      </c>
      <c r="AE68" s="85">
        <f t="shared" si="5"/>
        <v>3.7099999999999994E-2</v>
      </c>
      <c r="AF68" s="85">
        <f t="shared" si="20"/>
        <v>31123.484319006613</v>
      </c>
      <c r="AG68" s="85">
        <f t="shared" si="21"/>
        <v>18490.130043235808</v>
      </c>
      <c r="AK68" s="56" t="str">
        <f t="shared" si="25"/>
        <v>Есть</v>
      </c>
      <c r="AL68" s="56" t="str">
        <f t="shared" si="26"/>
        <v>Нет</v>
      </c>
      <c r="AM68" s="66">
        <v>5.8000000000000003E-2</v>
      </c>
    </row>
    <row r="69" spans="1:39" s="85" customFormat="1" ht="15.75" thickBot="1" x14ac:dyDescent="0.3">
      <c r="A69" s="128">
        <f t="shared" si="1"/>
        <v>11</v>
      </c>
      <c r="B69" s="123">
        <f t="shared" si="6"/>
        <v>45061</v>
      </c>
      <c r="C69" s="123">
        <f t="shared" si="22"/>
        <v>45064</v>
      </c>
      <c r="D69" s="250">
        <f t="shared" si="7"/>
        <v>18490.130043235808</v>
      </c>
      <c r="E69" s="263">
        <f t="shared" si="27"/>
        <v>18490.130043235808</v>
      </c>
      <c r="F69" s="251">
        <f t="shared" si="23"/>
        <v>6462.66</v>
      </c>
      <c r="G69" s="263">
        <f t="shared" si="8"/>
        <v>12027.47</v>
      </c>
      <c r="H69" s="251">
        <f t="shared" si="9"/>
        <v>3937855.1</v>
      </c>
      <c r="I69" s="124"/>
      <c r="J69" s="103"/>
      <c r="K69" s="104"/>
      <c r="L69" s="105"/>
      <c r="M69" s="158"/>
      <c r="N69" s="122">
        <f t="shared" si="10"/>
        <v>0</v>
      </c>
      <c r="O69" s="56">
        <f t="shared" si="11"/>
        <v>15</v>
      </c>
      <c r="P69" s="85">
        <f t="shared" si="12"/>
        <v>15</v>
      </c>
      <c r="Q69" s="85">
        <f t="shared" si="13"/>
        <v>5</v>
      </c>
      <c r="R69" s="85">
        <f t="shared" si="14"/>
        <v>2023</v>
      </c>
      <c r="S69" s="56">
        <f t="shared" si="15"/>
        <v>365</v>
      </c>
      <c r="T69" s="85">
        <f t="shared" si="0"/>
        <v>31</v>
      </c>
      <c r="U69" s="85">
        <f t="shared" si="16"/>
        <v>15</v>
      </c>
      <c r="V69" s="85">
        <f t="shared" si="17"/>
        <v>15</v>
      </c>
      <c r="W69" s="126">
        <f t="shared" si="18"/>
        <v>0</v>
      </c>
      <c r="X69" s="85">
        <f t="shared" si="2"/>
        <v>4311</v>
      </c>
      <c r="Y69" s="127">
        <f t="shared" si="29"/>
        <v>12194.54</v>
      </c>
      <c r="Z69" s="127">
        <f t="shared" si="28"/>
        <v>18490.130043235808</v>
      </c>
      <c r="AA69" s="56">
        <f t="shared" si="19"/>
        <v>348</v>
      </c>
      <c r="AB69" s="88">
        <f t="shared" si="3"/>
        <v>45064</v>
      </c>
      <c r="AC69" s="56">
        <f t="shared" si="24"/>
        <v>4</v>
      </c>
      <c r="AD69" s="85">
        <f t="shared" si="4"/>
        <v>0</v>
      </c>
      <c r="AE69" s="85">
        <f t="shared" si="5"/>
        <v>3.7099999999999994E-2</v>
      </c>
      <c r="AF69" s="85">
        <f t="shared" si="20"/>
        <v>31095.423912989336</v>
      </c>
      <c r="AG69" s="85">
        <f t="shared" si="21"/>
        <v>18490.130043235808</v>
      </c>
      <c r="AK69" s="56" t="str">
        <f t="shared" si="25"/>
        <v/>
      </c>
      <c r="AL69" s="56" t="str">
        <f t="shared" si="26"/>
        <v/>
      </c>
      <c r="AM69" s="66">
        <v>5.7000000000000002E-2</v>
      </c>
    </row>
    <row r="70" spans="1:39" s="85" customFormat="1" ht="15.75" thickBot="1" x14ac:dyDescent="0.3">
      <c r="A70" s="128">
        <f t="shared" si="1"/>
        <v>12</v>
      </c>
      <c r="B70" s="123">
        <f t="shared" si="6"/>
        <v>45092</v>
      </c>
      <c r="C70" s="123">
        <f t="shared" si="22"/>
        <v>45096</v>
      </c>
      <c r="D70" s="250">
        <f t="shared" si="7"/>
        <v>18490.130043235808</v>
      </c>
      <c r="E70" s="263">
        <f t="shared" si="27"/>
        <v>18490.130043235808</v>
      </c>
      <c r="F70" s="251">
        <f t="shared" si="23"/>
        <v>6082.11</v>
      </c>
      <c r="G70" s="263">
        <f t="shared" si="8"/>
        <v>12408.02</v>
      </c>
      <c r="H70" s="251">
        <f t="shared" si="9"/>
        <v>3931772.99</v>
      </c>
      <c r="I70" s="124"/>
      <c r="J70" s="103"/>
      <c r="K70" s="104"/>
      <c r="L70" s="105"/>
      <c r="M70" s="158"/>
      <c r="N70" s="122">
        <f t="shared" si="10"/>
        <v>0</v>
      </c>
      <c r="O70" s="56">
        <f t="shared" si="11"/>
        <v>15</v>
      </c>
      <c r="P70" s="85">
        <f t="shared" si="12"/>
        <v>15</v>
      </c>
      <c r="Q70" s="85">
        <f t="shared" si="13"/>
        <v>6</v>
      </c>
      <c r="R70" s="85">
        <f t="shared" si="14"/>
        <v>2023</v>
      </c>
      <c r="S70" s="56">
        <f t="shared" si="15"/>
        <v>365</v>
      </c>
      <c r="T70" s="85">
        <f t="shared" si="0"/>
        <v>30</v>
      </c>
      <c r="U70" s="85">
        <f t="shared" si="16"/>
        <v>16</v>
      </c>
      <c r="V70" s="85">
        <f t="shared" si="17"/>
        <v>15</v>
      </c>
      <c r="W70" s="126">
        <f t="shared" si="18"/>
        <v>0</v>
      </c>
      <c r="X70" s="85">
        <f t="shared" si="2"/>
        <v>4310</v>
      </c>
      <c r="Y70" s="127">
        <f t="shared" si="29"/>
        <v>12174.56</v>
      </c>
      <c r="Z70" s="127">
        <f t="shared" si="28"/>
        <v>18490.130043235808</v>
      </c>
      <c r="AA70" s="56">
        <f t="shared" si="19"/>
        <v>347</v>
      </c>
      <c r="AB70" s="88">
        <f t="shared" si="3"/>
        <v>45095</v>
      </c>
      <c r="AC70" s="56">
        <f t="shared" si="24"/>
        <v>7</v>
      </c>
      <c r="AD70" s="85">
        <f t="shared" si="4"/>
        <v>0</v>
      </c>
      <c r="AE70" s="85">
        <f t="shared" si="5"/>
        <v>3.7099999999999994E-2</v>
      </c>
      <c r="AF70" s="85">
        <f t="shared" si="20"/>
        <v>31064.157139197934</v>
      </c>
      <c r="AG70" s="85">
        <f t="shared" si="21"/>
        <v>18490.130043235808</v>
      </c>
      <c r="AK70" s="56" t="str">
        <f t="shared" si="25"/>
        <v/>
      </c>
      <c r="AL70" s="56" t="str">
        <f t="shared" si="26"/>
        <v/>
      </c>
      <c r="AM70" s="66">
        <v>5.6000000000000001E-2</v>
      </c>
    </row>
    <row r="71" spans="1:39" ht="15.75" thickBot="1" x14ac:dyDescent="0.3">
      <c r="A71" s="118">
        <f t="shared" si="1"/>
        <v>13</v>
      </c>
      <c r="B71" s="123">
        <f t="shared" si="6"/>
        <v>45122</v>
      </c>
      <c r="C71" s="123">
        <f t="shared" si="22"/>
        <v>45125</v>
      </c>
      <c r="D71" s="250">
        <f t="shared" si="7"/>
        <v>18490.130043235808</v>
      </c>
      <c r="E71" s="263">
        <f t="shared" si="27"/>
        <v>18490.130043235808</v>
      </c>
      <c r="F71" s="251">
        <f t="shared" si="23"/>
        <v>6500.92</v>
      </c>
      <c r="G71" s="263">
        <f t="shared" si="8"/>
        <v>11989.21</v>
      </c>
      <c r="H71" s="251">
        <f t="shared" si="9"/>
        <v>3925272.0700000003</v>
      </c>
      <c r="I71" s="124"/>
      <c r="J71" s="103"/>
      <c r="K71" s="104"/>
      <c r="L71" s="105"/>
      <c r="M71" s="158"/>
      <c r="N71" s="122">
        <f t="shared" si="10"/>
        <v>0</v>
      </c>
      <c r="O71" s="56">
        <f t="shared" si="11"/>
        <v>15</v>
      </c>
      <c r="P71" s="56">
        <f t="shared" si="12"/>
        <v>15</v>
      </c>
      <c r="Q71" s="56">
        <f t="shared" si="13"/>
        <v>7</v>
      </c>
      <c r="R71" s="56">
        <f t="shared" si="14"/>
        <v>2023</v>
      </c>
      <c r="S71" s="56">
        <f t="shared" si="15"/>
        <v>365</v>
      </c>
      <c r="T71" s="56">
        <f t="shared" si="0"/>
        <v>31</v>
      </c>
      <c r="U71" s="56">
        <f t="shared" si="16"/>
        <v>15</v>
      </c>
      <c r="V71" s="56">
        <f t="shared" si="17"/>
        <v>15</v>
      </c>
      <c r="W71" s="126">
        <f t="shared" si="18"/>
        <v>0</v>
      </c>
      <c r="X71" s="56">
        <f t="shared" si="2"/>
        <v>4309</v>
      </c>
      <c r="Y71" s="127">
        <f t="shared" si="29"/>
        <v>12155.75</v>
      </c>
      <c r="Z71" s="127">
        <f t="shared" si="28"/>
        <v>18490.130043235808</v>
      </c>
      <c r="AA71" s="56">
        <f t="shared" si="19"/>
        <v>346</v>
      </c>
      <c r="AB71" s="88">
        <f t="shared" si="3"/>
        <v>45125</v>
      </c>
      <c r="AC71" s="56">
        <f t="shared" si="24"/>
        <v>2</v>
      </c>
      <c r="AD71" s="85">
        <f t="shared" si="4"/>
        <v>0</v>
      </c>
      <c r="AE71" s="85">
        <f t="shared" si="5"/>
        <v>3.7099999999999994E-2</v>
      </c>
      <c r="AF71" s="85">
        <f t="shared" si="20"/>
        <v>31035.997352320563</v>
      </c>
      <c r="AG71" s="85">
        <f t="shared" si="21"/>
        <v>18490.130043235808</v>
      </c>
      <c r="AK71" s="56" t="str">
        <f t="shared" si="25"/>
        <v/>
      </c>
      <c r="AL71" s="56" t="str">
        <f t="shared" si="26"/>
        <v/>
      </c>
      <c r="AM71" s="66">
        <v>5.5E-2</v>
      </c>
    </row>
    <row r="72" spans="1:39" ht="15.75" thickBot="1" x14ac:dyDescent="0.3">
      <c r="A72" s="118">
        <f t="shared" si="1"/>
        <v>14</v>
      </c>
      <c r="B72" s="123">
        <f t="shared" si="6"/>
        <v>45153</v>
      </c>
      <c r="C72" s="123">
        <f t="shared" si="22"/>
        <v>45156</v>
      </c>
      <c r="D72" s="250">
        <f t="shared" si="7"/>
        <v>31004.637234985526</v>
      </c>
      <c r="E72" s="263">
        <f t="shared" si="27"/>
        <v>31004.637234985526</v>
      </c>
      <c r="F72" s="251">
        <f t="shared" si="23"/>
        <v>2000.64</v>
      </c>
      <c r="G72" s="263">
        <f t="shared" si="8"/>
        <v>29004</v>
      </c>
      <c r="H72" s="251">
        <f t="shared" si="9"/>
        <v>3923271.43</v>
      </c>
      <c r="I72" s="124"/>
      <c r="J72" s="103"/>
      <c r="K72" s="104"/>
      <c r="L72" s="105"/>
      <c r="M72" s="158"/>
      <c r="N72" s="122">
        <f t="shared" si="10"/>
        <v>0</v>
      </c>
      <c r="O72" s="56">
        <f t="shared" si="11"/>
        <v>15</v>
      </c>
      <c r="P72" s="56">
        <f t="shared" si="12"/>
        <v>15</v>
      </c>
      <c r="Q72" s="56">
        <f t="shared" si="13"/>
        <v>8</v>
      </c>
      <c r="R72" s="56">
        <f t="shared" si="14"/>
        <v>2023</v>
      </c>
      <c r="S72" s="56">
        <f t="shared" si="15"/>
        <v>365</v>
      </c>
      <c r="T72" s="56">
        <f t="shared" si="0"/>
        <v>31</v>
      </c>
      <c r="U72" s="56">
        <f t="shared" si="16"/>
        <v>16</v>
      </c>
      <c r="V72" s="56">
        <f t="shared" si="17"/>
        <v>15</v>
      </c>
      <c r="W72" s="126">
        <f t="shared" si="18"/>
        <v>0</v>
      </c>
      <c r="X72" s="56">
        <f t="shared" si="2"/>
        <v>4308</v>
      </c>
      <c r="Y72" s="127">
        <f t="shared" si="29"/>
        <v>12135.65</v>
      </c>
      <c r="Z72" s="127">
        <f t="shared" si="28"/>
        <v>18490.130043235808</v>
      </c>
      <c r="AA72" s="56">
        <f t="shared" si="19"/>
        <v>345</v>
      </c>
      <c r="AB72" s="88">
        <f t="shared" si="3"/>
        <v>45156</v>
      </c>
      <c r="AC72" s="56">
        <f t="shared" si="24"/>
        <v>5</v>
      </c>
      <c r="AD72" s="85">
        <f t="shared" si="4"/>
        <v>1</v>
      </c>
      <c r="AE72" s="85">
        <f t="shared" si="5"/>
        <v>8.6999999999999994E-2</v>
      </c>
      <c r="AF72" s="85">
        <f t="shared" si="20"/>
        <v>31004.637234985526</v>
      </c>
      <c r="AG72" s="85">
        <f t="shared" si="21"/>
        <v>18490.130043235808</v>
      </c>
      <c r="AK72" s="56" t="str">
        <f t="shared" si="25"/>
        <v/>
      </c>
      <c r="AL72" s="56" t="str">
        <f t="shared" si="26"/>
        <v/>
      </c>
      <c r="AM72" s="66">
        <v>5.3999999999999999E-2</v>
      </c>
    </row>
    <row r="73" spans="1:39" ht="15.75" thickBot="1" x14ac:dyDescent="0.3">
      <c r="A73" s="118">
        <f t="shared" si="1"/>
        <v>15</v>
      </c>
      <c r="B73" s="123">
        <f t="shared" si="6"/>
        <v>45184</v>
      </c>
      <c r="C73" s="123">
        <f t="shared" si="22"/>
        <v>45187</v>
      </c>
      <c r="D73" s="250">
        <f t="shared" si="7"/>
        <v>31004.637234985526</v>
      </c>
      <c r="E73" s="263">
        <f t="shared" si="27"/>
        <v>31004.637234985526</v>
      </c>
      <c r="F73" s="251">
        <f t="shared" si="23"/>
        <v>2015.43</v>
      </c>
      <c r="G73" s="263">
        <f t="shared" si="8"/>
        <v>28989.21</v>
      </c>
      <c r="H73" s="251">
        <f t="shared" si="9"/>
        <v>3921256</v>
      </c>
      <c r="I73" s="124"/>
      <c r="J73" s="103"/>
      <c r="K73" s="104"/>
      <c r="L73" s="105"/>
      <c r="M73" s="158"/>
      <c r="N73" s="122">
        <f t="shared" si="10"/>
        <v>0</v>
      </c>
      <c r="O73" s="56">
        <f t="shared" si="11"/>
        <v>15</v>
      </c>
      <c r="P73" s="56">
        <f t="shared" si="12"/>
        <v>15</v>
      </c>
      <c r="Q73" s="56">
        <f t="shared" si="13"/>
        <v>9</v>
      </c>
      <c r="R73" s="56">
        <f t="shared" si="14"/>
        <v>2023</v>
      </c>
      <c r="S73" s="56">
        <f t="shared" si="15"/>
        <v>365</v>
      </c>
      <c r="T73" s="56">
        <f t="shared" si="0"/>
        <v>30</v>
      </c>
      <c r="U73" s="56">
        <f t="shared" si="16"/>
        <v>16</v>
      </c>
      <c r="V73" s="56">
        <f t="shared" si="17"/>
        <v>15</v>
      </c>
      <c r="W73" s="126">
        <f t="shared" si="18"/>
        <v>0</v>
      </c>
      <c r="X73" s="56">
        <f t="shared" si="2"/>
        <v>4307</v>
      </c>
      <c r="Y73" s="127">
        <f t="shared" si="29"/>
        <v>12129.47</v>
      </c>
      <c r="Z73" s="127">
        <f t="shared" si="28"/>
        <v>18490.130043235808</v>
      </c>
      <c r="AA73" s="56">
        <f t="shared" si="19"/>
        <v>344</v>
      </c>
      <c r="AB73" s="88">
        <f t="shared" si="3"/>
        <v>45187</v>
      </c>
      <c r="AC73" s="56">
        <f t="shared" si="24"/>
        <v>1</v>
      </c>
      <c r="AD73" s="85">
        <f t="shared" si="4"/>
        <v>0</v>
      </c>
      <c r="AE73" s="85">
        <f t="shared" si="5"/>
        <v>8.6999999999999994E-2</v>
      </c>
      <c r="AF73" s="85">
        <f t="shared" si="20"/>
        <v>31008.950956852605</v>
      </c>
      <c r="AG73" s="85">
        <f t="shared" si="21"/>
        <v>31004.637234985526</v>
      </c>
      <c r="AK73" s="56" t="str">
        <f t="shared" si="25"/>
        <v/>
      </c>
      <c r="AL73" s="56" t="str">
        <f t="shared" si="26"/>
        <v/>
      </c>
      <c r="AM73" s="66">
        <v>5.2999999999999999E-2</v>
      </c>
    </row>
    <row r="74" spans="1:39" ht="15.75" thickBot="1" x14ac:dyDescent="0.3">
      <c r="A74" s="118">
        <f t="shared" si="1"/>
        <v>16</v>
      </c>
      <c r="B74" s="123">
        <f t="shared" si="6"/>
        <v>45214</v>
      </c>
      <c r="C74" s="123">
        <f t="shared" si="22"/>
        <v>45217</v>
      </c>
      <c r="D74" s="250">
        <f t="shared" si="7"/>
        <v>31004.637234985526</v>
      </c>
      <c r="E74" s="263">
        <f t="shared" si="27"/>
        <v>31004.637234985526</v>
      </c>
      <c r="F74" s="251">
        <f t="shared" si="23"/>
        <v>2964.97</v>
      </c>
      <c r="G74" s="263">
        <f t="shared" si="8"/>
        <v>28039.67</v>
      </c>
      <c r="H74" s="251">
        <f>IF(F74&lt;H73,H73-F74-I74,0)</f>
        <v>3918291.03</v>
      </c>
      <c r="I74" s="124"/>
      <c r="J74" s="103"/>
      <c r="K74" s="104"/>
      <c r="L74" s="105"/>
      <c r="M74" s="158"/>
      <c r="N74" s="122">
        <f t="shared" si="10"/>
        <v>1</v>
      </c>
      <c r="O74" s="56">
        <f t="shared" si="11"/>
        <v>15</v>
      </c>
      <c r="P74" s="56">
        <f t="shared" si="12"/>
        <v>15</v>
      </c>
      <c r="Q74" s="56">
        <f t="shared" si="13"/>
        <v>10</v>
      </c>
      <c r="R74" s="56">
        <f t="shared" si="14"/>
        <v>2023</v>
      </c>
      <c r="S74" s="56">
        <f t="shared" si="15"/>
        <v>365</v>
      </c>
      <c r="T74" s="56">
        <f t="shared" si="0"/>
        <v>31</v>
      </c>
      <c r="U74" s="56">
        <f t="shared" si="16"/>
        <v>15</v>
      </c>
      <c r="V74" s="56">
        <f t="shared" si="17"/>
        <v>15</v>
      </c>
      <c r="W74" s="126">
        <f t="shared" si="18"/>
        <v>0</v>
      </c>
      <c r="X74" s="56">
        <f t="shared" si="2"/>
        <v>4306</v>
      </c>
      <c r="Y74" s="127">
        <f t="shared" si="29"/>
        <v>12123.24</v>
      </c>
      <c r="Z74" s="127">
        <f t="shared" si="28"/>
        <v>18490.130043235808</v>
      </c>
      <c r="AA74" s="56">
        <f t="shared" si="19"/>
        <v>343</v>
      </c>
      <c r="AB74" s="88">
        <f t="shared" si="3"/>
        <v>45217</v>
      </c>
      <c r="AC74" s="56">
        <f t="shared" si="24"/>
        <v>3</v>
      </c>
      <c r="AD74" s="85">
        <f t="shared" si="4"/>
        <v>0</v>
      </c>
      <c r="AE74" s="85">
        <f t="shared" si="5"/>
        <v>8.6999999999999994E-2</v>
      </c>
      <c r="AF74" s="85">
        <f t="shared" si="20"/>
        <v>31013.299361496411</v>
      </c>
      <c r="AG74" s="85">
        <f t="shared" si="21"/>
        <v>31004.637234985526</v>
      </c>
      <c r="AK74" s="56" t="str">
        <f t="shared" si="25"/>
        <v>Есть</v>
      </c>
      <c r="AL74" s="56" t="str">
        <f t="shared" si="26"/>
        <v>Нет</v>
      </c>
      <c r="AM74" s="66">
        <v>5.1999999999999998E-2</v>
      </c>
    </row>
    <row r="75" spans="1:39" ht="15.75" thickBot="1" x14ac:dyDescent="0.3">
      <c r="A75" s="118">
        <f t="shared" si="1"/>
        <v>17</v>
      </c>
      <c r="B75" s="123">
        <f t="shared" si="6"/>
        <v>45245</v>
      </c>
      <c r="C75" s="123">
        <f t="shared" si="22"/>
        <v>45250</v>
      </c>
      <c r="D75" s="250">
        <f t="shared" si="7"/>
        <v>31004.637234985526</v>
      </c>
      <c r="E75" s="263">
        <f t="shared" si="27"/>
        <v>31004.637234985526</v>
      </c>
      <c r="F75" s="251">
        <f t="shared" si="23"/>
        <v>2052.23</v>
      </c>
      <c r="G75" s="263">
        <f t="shared" si="8"/>
        <v>28952.41</v>
      </c>
      <c r="H75" s="251">
        <f t="shared" si="9"/>
        <v>3916238.8</v>
      </c>
      <c r="I75" s="124"/>
      <c r="J75" s="103"/>
      <c r="K75" s="104"/>
      <c r="L75" s="105"/>
      <c r="M75" s="158"/>
      <c r="N75" s="122">
        <f t="shared" si="10"/>
        <v>0</v>
      </c>
      <c r="O75" s="56">
        <f t="shared" si="11"/>
        <v>15</v>
      </c>
      <c r="P75" s="56">
        <f t="shared" si="12"/>
        <v>15</v>
      </c>
      <c r="Q75" s="56">
        <f t="shared" si="13"/>
        <v>11</v>
      </c>
      <c r="R75" s="56">
        <f t="shared" si="14"/>
        <v>2023</v>
      </c>
      <c r="S75" s="56">
        <f t="shared" si="15"/>
        <v>365</v>
      </c>
      <c r="T75" s="56">
        <f t="shared" si="0"/>
        <v>30</v>
      </c>
      <c r="U75" s="56">
        <f t="shared" si="16"/>
        <v>16</v>
      </c>
      <c r="V75" s="56">
        <f t="shared" si="17"/>
        <v>15</v>
      </c>
      <c r="W75" s="126">
        <f t="shared" si="18"/>
        <v>0</v>
      </c>
      <c r="X75" s="56">
        <f t="shared" si="2"/>
        <v>4305</v>
      </c>
      <c r="Y75" s="127">
        <f t="shared" si="29"/>
        <v>12114.07</v>
      </c>
      <c r="Z75" s="127">
        <f t="shared" si="28"/>
        <v>18490.130043235808</v>
      </c>
      <c r="AA75" s="56">
        <f t="shared" si="19"/>
        <v>342</v>
      </c>
      <c r="AB75" s="88">
        <f t="shared" si="3"/>
        <v>45248</v>
      </c>
      <c r="AC75" s="56">
        <f t="shared" si="24"/>
        <v>6</v>
      </c>
      <c r="AD75" s="85">
        <f t="shared" si="4"/>
        <v>0</v>
      </c>
      <c r="AE75" s="85">
        <f t="shared" si="5"/>
        <v>8.6999999999999994E-2</v>
      </c>
      <c r="AF75" s="85">
        <f t="shared" si="20"/>
        <v>31010.285804744915</v>
      </c>
      <c r="AG75" s="85">
        <f t="shared" si="21"/>
        <v>31004.637234985526</v>
      </c>
      <c r="AK75" s="56" t="str">
        <f t="shared" si="25"/>
        <v/>
      </c>
      <c r="AL75" s="56" t="str">
        <f t="shared" si="26"/>
        <v/>
      </c>
      <c r="AM75" s="66">
        <v>5.0999999999999997E-2</v>
      </c>
    </row>
    <row r="76" spans="1:39" ht="15.75" thickBot="1" x14ac:dyDescent="0.3">
      <c r="A76" s="118">
        <f t="shared" si="1"/>
        <v>18</v>
      </c>
      <c r="B76" s="123">
        <f t="shared" si="6"/>
        <v>45275</v>
      </c>
      <c r="C76" s="123">
        <f t="shared" si="22"/>
        <v>45278</v>
      </c>
      <c r="D76" s="250">
        <f t="shared" si="7"/>
        <v>31004.637234985526</v>
      </c>
      <c r="E76" s="263">
        <f t="shared" si="27"/>
        <v>31004.637234985526</v>
      </c>
      <c r="F76" s="251">
        <f t="shared" si="23"/>
        <v>3000.85</v>
      </c>
      <c r="G76" s="263">
        <f t="shared" si="8"/>
        <v>28003.79</v>
      </c>
      <c r="H76" s="251">
        <f t="shared" si="9"/>
        <v>3913237.9499999997</v>
      </c>
      <c r="I76" s="124"/>
      <c r="J76" s="103"/>
      <c r="K76" s="104"/>
      <c r="L76" s="105"/>
      <c r="M76" s="158"/>
      <c r="N76" s="122">
        <f t="shared" si="10"/>
        <v>0</v>
      </c>
      <c r="O76" s="56">
        <f t="shared" si="11"/>
        <v>15</v>
      </c>
      <c r="P76" s="56">
        <f t="shared" si="12"/>
        <v>15</v>
      </c>
      <c r="Q76" s="56">
        <f t="shared" si="13"/>
        <v>12</v>
      </c>
      <c r="R76" s="56">
        <f t="shared" si="14"/>
        <v>2023</v>
      </c>
      <c r="S76" s="56">
        <f t="shared" si="15"/>
        <v>365</v>
      </c>
      <c r="T76" s="56">
        <f t="shared" si="0"/>
        <v>31</v>
      </c>
      <c r="U76" s="56">
        <f t="shared" si="16"/>
        <v>15</v>
      </c>
      <c r="V76" s="56">
        <f t="shared" si="17"/>
        <v>15</v>
      </c>
      <c r="W76" s="126">
        <f t="shared" si="18"/>
        <v>0</v>
      </c>
      <c r="X76" s="56">
        <f t="shared" si="2"/>
        <v>4304</v>
      </c>
      <c r="Y76" s="127">
        <f t="shared" si="29"/>
        <v>12107.73</v>
      </c>
      <c r="Z76" s="127">
        <f t="shared" si="28"/>
        <v>18490.130043235808</v>
      </c>
      <c r="AA76" s="56">
        <f t="shared" si="19"/>
        <v>341</v>
      </c>
      <c r="AB76" s="88">
        <f t="shared" si="3"/>
        <v>45278</v>
      </c>
      <c r="AC76" s="56">
        <f t="shared" si="24"/>
        <v>1</v>
      </c>
      <c r="AD76" s="85">
        <f t="shared" si="4"/>
        <v>0</v>
      </c>
      <c r="AE76" s="85">
        <f t="shared" si="5"/>
        <v>8.6999999999999994E-2</v>
      </c>
      <c r="AF76" s="85">
        <f t="shared" si="20"/>
        <v>31014.645059412069</v>
      </c>
      <c r="AG76" s="85">
        <f t="shared" si="21"/>
        <v>31004.637234985526</v>
      </c>
      <c r="AK76" s="56" t="str">
        <f t="shared" si="25"/>
        <v/>
      </c>
      <c r="AL76" s="56" t="str">
        <f t="shared" si="26"/>
        <v/>
      </c>
      <c r="AM76" s="66">
        <v>0.05</v>
      </c>
    </row>
    <row r="77" spans="1:39" ht="15.75" thickBot="1" x14ac:dyDescent="0.3">
      <c r="A77" s="118">
        <f t="shared" si="1"/>
        <v>19</v>
      </c>
      <c r="B77" s="123">
        <f t="shared" si="6"/>
        <v>45306</v>
      </c>
      <c r="C77" s="123">
        <f t="shared" si="22"/>
        <v>45309</v>
      </c>
      <c r="D77" s="250">
        <f t="shared" si="7"/>
        <v>31004.637234985526</v>
      </c>
      <c r="E77" s="263">
        <f t="shared" si="27"/>
        <v>31004.637234985526</v>
      </c>
      <c r="F77" s="251">
        <f t="shared" si="23"/>
        <v>2127.79</v>
      </c>
      <c r="G77" s="263">
        <f t="shared" si="8"/>
        <v>28876.85</v>
      </c>
      <c r="H77" s="251">
        <f t="shared" si="9"/>
        <v>3911110.1599999997</v>
      </c>
      <c r="I77" s="124"/>
      <c r="J77" s="103"/>
      <c r="K77" s="104"/>
      <c r="L77" s="105"/>
      <c r="M77" s="158"/>
      <c r="N77" s="122">
        <f t="shared" si="10"/>
        <v>0</v>
      </c>
      <c r="O77" s="56">
        <f t="shared" si="11"/>
        <v>15</v>
      </c>
      <c r="P77" s="56">
        <f t="shared" si="12"/>
        <v>15</v>
      </c>
      <c r="Q77" s="56">
        <f t="shared" si="13"/>
        <v>1</v>
      </c>
      <c r="R77" s="56">
        <f t="shared" si="14"/>
        <v>2024</v>
      </c>
      <c r="S77" s="56">
        <f t="shared" si="15"/>
        <v>366</v>
      </c>
      <c r="T77" s="56">
        <f t="shared" si="0"/>
        <v>31</v>
      </c>
      <c r="U77" s="56">
        <f t="shared" si="16"/>
        <v>16</v>
      </c>
      <c r="V77" s="56">
        <f t="shared" si="17"/>
        <v>15</v>
      </c>
      <c r="W77" s="126">
        <f t="shared" si="18"/>
        <v>0</v>
      </c>
      <c r="X77" s="56">
        <f t="shared" si="2"/>
        <v>4303</v>
      </c>
      <c r="Y77" s="127">
        <f t="shared" si="29"/>
        <v>12098.45</v>
      </c>
      <c r="Z77" s="127">
        <f t="shared" si="28"/>
        <v>18490.130043235808</v>
      </c>
      <c r="AA77" s="56">
        <f t="shared" si="19"/>
        <v>340</v>
      </c>
      <c r="AB77" s="88">
        <f t="shared" si="3"/>
        <v>45309</v>
      </c>
      <c r="AC77" s="56">
        <f t="shared" si="24"/>
        <v>4</v>
      </c>
      <c r="AD77" s="85">
        <f t="shared" si="4"/>
        <v>0</v>
      </c>
      <c r="AE77" s="85">
        <f t="shared" si="5"/>
        <v>8.6999999999999994E-2</v>
      </c>
      <c r="AF77" s="85">
        <f t="shared" si="20"/>
        <v>31011.642064141048</v>
      </c>
      <c r="AG77" s="85">
        <f t="shared" si="21"/>
        <v>31004.637234985526</v>
      </c>
      <c r="AK77" s="56" t="str">
        <f t="shared" si="25"/>
        <v/>
      </c>
      <c r="AL77" s="56" t="str">
        <f t="shared" si="26"/>
        <v/>
      </c>
      <c r="AM77" s="66">
        <v>4.9000000000000002E-2</v>
      </c>
    </row>
    <row r="78" spans="1:39" ht="15.75" thickBot="1" x14ac:dyDescent="0.3">
      <c r="A78" s="118">
        <f t="shared" si="1"/>
        <v>20</v>
      </c>
      <c r="B78" s="123">
        <f t="shared" si="6"/>
        <v>45337</v>
      </c>
      <c r="C78" s="123">
        <f t="shared" si="22"/>
        <v>45341</v>
      </c>
      <c r="D78" s="250">
        <f t="shared" si="7"/>
        <v>31004.637234985526</v>
      </c>
      <c r="E78" s="263">
        <f t="shared" si="27"/>
        <v>31004.637234985526</v>
      </c>
      <c r="F78" s="251">
        <f t="shared" si="23"/>
        <v>2184.25</v>
      </c>
      <c r="G78" s="263">
        <f t="shared" si="8"/>
        <v>28820.39</v>
      </c>
      <c r="H78" s="251">
        <f t="shared" si="9"/>
        <v>3908925.9099999997</v>
      </c>
      <c r="I78" s="124"/>
      <c r="J78" s="103"/>
      <c r="K78" s="104"/>
      <c r="L78" s="105"/>
      <c r="M78" s="158"/>
      <c r="N78" s="122">
        <f t="shared" si="10"/>
        <v>0</v>
      </c>
      <c r="O78" s="56">
        <f t="shared" si="11"/>
        <v>15</v>
      </c>
      <c r="P78" s="56">
        <f t="shared" si="12"/>
        <v>15</v>
      </c>
      <c r="Q78" s="56">
        <f t="shared" si="13"/>
        <v>2</v>
      </c>
      <c r="R78" s="56">
        <f t="shared" si="14"/>
        <v>2024</v>
      </c>
      <c r="S78" s="56">
        <f t="shared" si="15"/>
        <v>366</v>
      </c>
      <c r="T78" s="56">
        <f t="shared" si="0"/>
        <v>29</v>
      </c>
      <c r="U78" s="56">
        <f t="shared" si="16"/>
        <v>16</v>
      </c>
      <c r="V78" s="56">
        <f t="shared" si="17"/>
        <v>15</v>
      </c>
      <c r="W78" s="126">
        <f t="shared" si="18"/>
        <v>0</v>
      </c>
      <c r="X78" s="56">
        <f t="shared" si="2"/>
        <v>4302</v>
      </c>
      <c r="Y78" s="127">
        <f t="shared" si="29"/>
        <v>12091.87</v>
      </c>
      <c r="Z78" s="127">
        <f t="shared" si="28"/>
        <v>18490.130043235808</v>
      </c>
      <c r="AA78" s="56">
        <f t="shared" si="19"/>
        <v>339</v>
      </c>
      <c r="AB78" s="88">
        <f t="shared" si="3"/>
        <v>45340</v>
      </c>
      <c r="AC78" s="56">
        <f t="shared" si="24"/>
        <v>7</v>
      </c>
      <c r="AD78" s="85">
        <f t="shared" si="4"/>
        <v>0</v>
      </c>
      <c r="AE78" s="85">
        <f t="shared" si="5"/>
        <v>8.6999999999999994E-2</v>
      </c>
      <c r="AF78" s="85">
        <f t="shared" si="20"/>
        <v>31015.709257595296</v>
      </c>
      <c r="AG78" s="85">
        <f t="shared" si="21"/>
        <v>31004.637234985526</v>
      </c>
      <c r="AK78" s="56" t="str">
        <f t="shared" si="25"/>
        <v/>
      </c>
      <c r="AL78" s="56" t="str">
        <f t="shared" si="26"/>
        <v/>
      </c>
      <c r="AM78" s="66">
        <v>4.8000000000000001E-2</v>
      </c>
    </row>
    <row r="79" spans="1:39" ht="15.75" thickBot="1" x14ac:dyDescent="0.3">
      <c r="A79" s="118">
        <f t="shared" si="1"/>
        <v>21</v>
      </c>
      <c r="B79" s="123">
        <f t="shared" si="6"/>
        <v>45366</v>
      </c>
      <c r="C79" s="123">
        <f t="shared" si="22"/>
        <v>45369</v>
      </c>
      <c r="D79" s="250">
        <f t="shared" si="7"/>
        <v>31004.637234985526</v>
      </c>
      <c r="E79" s="263">
        <f t="shared" si="27"/>
        <v>31004.637234985526</v>
      </c>
      <c r="F79" s="251">
        <f t="shared" si="23"/>
        <v>4058.68</v>
      </c>
      <c r="G79" s="263">
        <f t="shared" si="8"/>
        <v>26945.96</v>
      </c>
      <c r="H79" s="251">
        <f t="shared" si="9"/>
        <v>3904867.2299999995</v>
      </c>
      <c r="I79" s="124"/>
      <c r="J79" s="103"/>
      <c r="K79" s="104"/>
      <c r="L79" s="105"/>
      <c r="M79" s="158"/>
      <c r="N79" s="122">
        <f t="shared" si="10"/>
        <v>0</v>
      </c>
      <c r="O79" s="56">
        <f t="shared" si="11"/>
        <v>15</v>
      </c>
      <c r="P79" s="56">
        <f t="shared" si="12"/>
        <v>15</v>
      </c>
      <c r="Q79" s="56">
        <f t="shared" si="13"/>
        <v>3</v>
      </c>
      <c r="R79" s="56">
        <f t="shared" si="14"/>
        <v>2024</v>
      </c>
      <c r="S79" s="56">
        <f t="shared" si="15"/>
        <v>366</v>
      </c>
      <c r="T79" s="56">
        <f t="shared" si="0"/>
        <v>31</v>
      </c>
      <c r="U79" s="56">
        <f t="shared" si="16"/>
        <v>14</v>
      </c>
      <c r="V79" s="56">
        <f t="shared" si="17"/>
        <v>15</v>
      </c>
      <c r="W79" s="126">
        <f t="shared" si="18"/>
        <v>0</v>
      </c>
      <c r="X79" s="56">
        <f t="shared" si="2"/>
        <v>4301</v>
      </c>
      <c r="Y79" s="127">
        <f t="shared" si="29"/>
        <v>12085.12</v>
      </c>
      <c r="Z79" s="127">
        <f t="shared" si="28"/>
        <v>18490.130043235808</v>
      </c>
      <c r="AA79" s="56">
        <f t="shared" si="19"/>
        <v>338</v>
      </c>
      <c r="AB79" s="88">
        <f t="shared" si="3"/>
        <v>45369</v>
      </c>
      <c r="AC79" s="56">
        <f t="shared" si="24"/>
        <v>1</v>
      </c>
      <c r="AD79" s="85">
        <f t="shared" si="4"/>
        <v>0</v>
      </c>
      <c r="AE79" s="85">
        <f t="shared" si="5"/>
        <v>8.6999999999999994E-2</v>
      </c>
      <c r="AF79" s="85">
        <f t="shared" si="20"/>
        <v>31019.485871017474</v>
      </c>
      <c r="AG79" s="85">
        <f t="shared" si="21"/>
        <v>31004.637234985526</v>
      </c>
      <c r="AK79" s="56" t="str">
        <f t="shared" si="25"/>
        <v/>
      </c>
      <c r="AL79" s="56" t="str">
        <f t="shared" si="26"/>
        <v/>
      </c>
      <c r="AM79" s="66">
        <v>4.7E-2</v>
      </c>
    </row>
    <row r="80" spans="1:39" ht="15.75" thickBot="1" x14ac:dyDescent="0.3">
      <c r="A80" s="118">
        <f t="shared" si="1"/>
        <v>22</v>
      </c>
      <c r="B80" s="123">
        <f t="shared" si="6"/>
        <v>45397</v>
      </c>
      <c r="C80" s="123">
        <f t="shared" si="22"/>
        <v>45400</v>
      </c>
      <c r="D80" s="250">
        <f t="shared" si="7"/>
        <v>31004.637234985526</v>
      </c>
      <c r="E80" s="263">
        <f t="shared" si="27"/>
        <v>31004.637234985526</v>
      </c>
      <c r="F80" s="251">
        <f t="shared" si="23"/>
        <v>2230.25</v>
      </c>
      <c r="G80" s="263">
        <f t="shared" si="8"/>
        <v>28774.39</v>
      </c>
      <c r="H80" s="251">
        <f t="shared" si="9"/>
        <v>3902636.9799999995</v>
      </c>
      <c r="I80" s="124"/>
      <c r="J80" s="103"/>
      <c r="K80" s="104"/>
      <c r="L80" s="105"/>
      <c r="M80" s="158"/>
      <c r="N80" s="122">
        <f t="shared" si="10"/>
        <v>1</v>
      </c>
      <c r="O80" s="56">
        <f t="shared" si="11"/>
        <v>15</v>
      </c>
      <c r="P80" s="56">
        <f t="shared" si="12"/>
        <v>15</v>
      </c>
      <c r="Q80" s="56">
        <f t="shared" si="13"/>
        <v>4</v>
      </c>
      <c r="R80" s="56">
        <f t="shared" si="14"/>
        <v>2024</v>
      </c>
      <c r="S80" s="56">
        <f t="shared" si="15"/>
        <v>366</v>
      </c>
      <c r="T80" s="56">
        <f t="shared" si="0"/>
        <v>30</v>
      </c>
      <c r="U80" s="56">
        <f t="shared" si="16"/>
        <v>16</v>
      </c>
      <c r="V80" s="56">
        <f t="shared" si="17"/>
        <v>15</v>
      </c>
      <c r="W80" s="126">
        <f t="shared" si="18"/>
        <v>0</v>
      </c>
      <c r="X80" s="56">
        <f t="shared" si="2"/>
        <v>4300</v>
      </c>
      <c r="Y80" s="127">
        <f t="shared" si="29"/>
        <v>12072.57</v>
      </c>
      <c r="Z80" s="127">
        <f t="shared" si="28"/>
        <v>18490.130043235808</v>
      </c>
      <c r="AA80" s="56">
        <f t="shared" si="19"/>
        <v>337</v>
      </c>
      <c r="AB80" s="88">
        <f t="shared" si="3"/>
        <v>45400</v>
      </c>
      <c r="AC80" s="56">
        <f t="shared" si="24"/>
        <v>4</v>
      </c>
      <c r="AD80" s="85">
        <f t="shared" si="4"/>
        <v>0</v>
      </c>
      <c r="AE80" s="85">
        <f t="shared" si="5"/>
        <v>8.6999999999999994E-2</v>
      </c>
      <c r="AF80" s="85">
        <f t="shared" si="20"/>
        <v>31008.535975907285</v>
      </c>
      <c r="AG80" s="85">
        <f t="shared" si="21"/>
        <v>31004.637234985526</v>
      </c>
      <c r="AK80" s="56" t="str">
        <f t="shared" si="25"/>
        <v>Есть</v>
      </c>
      <c r="AL80" s="56" t="str">
        <f t="shared" si="26"/>
        <v>Нет</v>
      </c>
      <c r="AM80" s="66">
        <v>4.5999999999999999E-2</v>
      </c>
    </row>
    <row r="81" spans="1:39" ht="15.75" thickBot="1" x14ac:dyDescent="0.3">
      <c r="A81" s="118">
        <f t="shared" si="1"/>
        <v>23</v>
      </c>
      <c r="B81" s="123">
        <f t="shared" si="6"/>
        <v>45427</v>
      </c>
      <c r="C81" s="123">
        <f t="shared" si="22"/>
        <v>45432</v>
      </c>
      <c r="D81" s="250">
        <f t="shared" si="7"/>
        <v>31004.637234985526</v>
      </c>
      <c r="E81" s="263">
        <f t="shared" si="27"/>
        <v>31004.637234985526</v>
      </c>
      <c r="F81" s="251">
        <f t="shared" si="23"/>
        <v>3174.36</v>
      </c>
      <c r="G81" s="263">
        <f t="shared" si="8"/>
        <v>27830.28</v>
      </c>
      <c r="H81" s="251">
        <f t="shared" si="9"/>
        <v>3899462.6199999996</v>
      </c>
      <c r="I81" s="124"/>
      <c r="J81" s="103"/>
      <c r="K81" s="104"/>
      <c r="L81" s="105"/>
      <c r="M81" s="158"/>
      <c r="N81" s="122">
        <f t="shared" si="10"/>
        <v>0</v>
      </c>
      <c r="O81" s="56">
        <f t="shared" si="11"/>
        <v>15</v>
      </c>
      <c r="P81" s="56">
        <f t="shared" si="12"/>
        <v>15</v>
      </c>
      <c r="Q81" s="56">
        <f t="shared" si="13"/>
        <v>5</v>
      </c>
      <c r="R81" s="56">
        <f t="shared" si="14"/>
        <v>2024</v>
      </c>
      <c r="S81" s="56">
        <f t="shared" si="15"/>
        <v>366</v>
      </c>
      <c r="T81" s="56">
        <f t="shared" si="0"/>
        <v>31</v>
      </c>
      <c r="U81" s="56">
        <f t="shared" si="16"/>
        <v>15</v>
      </c>
      <c r="V81" s="56">
        <f t="shared" si="17"/>
        <v>15</v>
      </c>
      <c r="W81" s="126">
        <f t="shared" si="18"/>
        <v>0</v>
      </c>
      <c r="X81" s="56">
        <f t="shared" si="2"/>
        <v>4299</v>
      </c>
      <c r="Y81" s="127">
        <f t="shared" si="29"/>
        <v>12065.67</v>
      </c>
      <c r="Z81" s="127">
        <f t="shared" si="28"/>
        <v>18490.130043235808</v>
      </c>
      <c r="AA81" s="56">
        <f t="shared" si="19"/>
        <v>336</v>
      </c>
      <c r="AB81" s="88">
        <f t="shared" si="3"/>
        <v>45430</v>
      </c>
      <c r="AC81" s="56">
        <f t="shared" si="24"/>
        <v>6</v>
      </c>
      <c r="AD81" s="85">
        <f t="shared" si="4"/>
        <v>0</v>
      </c>
      <c r="AE81" s="85">
        <f t="shared" si="5"/>
        <v>8.6999999999999994E-2</v>
      </c>
      <c r="AF81" s="85">
        <f t="shared" si="20"/>
        <v>31012.254920474799</v>
      </c>
      <c r="AG81" s="85">
        <f t="shared" si="21"/>
        <v>31004.637234985526</v>
      </c>
      <c r="AK81" s="56" t="str">
        <f t="shared" si="25"/>
        <v/>
      </c>
      <c r="AL81" s="56" t="str">
        <f t="shared" si="26"/>
        <v/>
      </c>
      <c r="AM81" s="66">
        <v>4.4999999999999998E-2</v>
      </c>
    </row>
    <row r="82" spans="1:39" ht="15.75" thickBot="1" x14ac:dyDescent="0.3">
      <c r="A82" s="118">
        <f t="shared" si="1"/>
        <v>24</v>
      </c>
      <c r="B82" s="123">
        <f t="shared" si="6"/>
        <v>45458</v>
      </c>
      <c r="C82" s="123">
        <f t="shared" si="22"/>
        <v>45461</v>
      </c>
      <c r="D82" s="250">
        <f t="shared" si="7"/>
        <v>31004.637234985526</v>
      </c>
      <c r="E82" s="263">
        <f t="shared" si="27"/>
        <v>31004.637234985526</v>
      </c>
      <c r="F82" s="251">
        <f t="shared" si="23"/>
        <v>2270.08</v>
      </c>
      <c r="G82" s="263">
        <f t="shared" si="8"/>
        <v>28734.560000000001</v>
      </c>
      <c r="H82" s="251">
        <f t="shared" si="9"/>
        <v>3897192.5399999996</v>
      </c>
      <c r="I82" s="124"/>
      <c r="J82" s="103"/>
      <c r="K82" s="104"/>
      <c r="L82" s="105"/>
      <c r="M82" s="158"/>
      <c r="N82" s="122">
        <f t="shared" si="10"/>
        <v>0</v>
      </c>
      <c r="O82" s="56">
        <f t="shared" si="11"/>
        <v>15</v>
      </c>
      <c r="P82" s="56">
        <f t="shared" si="12"/>
        <v>15</v>
      </c>
      <c r="Q82" s="56">
        <f t="shared" si="13"/>
        <v>6</v>
      </c>
      <c r="R82" s="56">
        <f t="shared" si="14"/>
        <v>2024</v>
      </c>
      <c r="S82" s="56">
        <f t="shared" si="15"/>
        <v>366</v>
      </c>
      <c r="T82" s="56">
        <f t="shared" si="0"/>
        <v>30</v>
      </c>
      <c r="U82" s="56">
        <f t="shared" si="16"/>
        <v>16</v>
      </c>
      <c r="V82" s="56">
        <f t="shared" si="17"/>
        <v>15</v>
      </c>
      <c r="W82" s="126">
        <f t="shared" si="18"/>
        <v>0</v>
      </c>
      <c r="X82" s="56">
        <f t="shared" si="2"/>
        <v>4298</v>
      </c>
      <c r="Y82" s="127">
        <f t="shared" si="29"/>
        <v>12055.86</v>
      </c>
      <c r="Z82" s="127">
        <f t="shared" si="28"/>
        <v>18490.130043235808</v>
      </c>
      <c r="AA82" s="56">
        <f t="shared" si="19"/>
        <v>335</v>
      </c>
      <c r="AB82" s="88">
        <f t="shared" si="3"/>
        <v>45461</v>
      </c>
      <c r="AC82" s="56">
        <f t="shared" si="24"/>
        <v>2</v>
      </c>
      <c r="AD82" s="85">
        <f t="shared" si="4"/>
        <v>0</v>
      </c>
      <c r="AE82" s="85">
        <f t="shared" si="5"/>
        <v>8.6999999999999994E-2</v>
      </c>
      <c r="AF82" s="85">
        <f t="shared" si="20"/>
        <v>31008.62702198049</v>
      </c>
      <c r="AG82" s="85">
        <f t="shared" si="21"/>
        <v>31004.637234985526</v>
      </c>
      <c r="AK82" s="56" t="str">
        <f t="shared" si="25"/>
        <v/>
      </c>
      <c r="AL82" s="56" t="str">
        <f t="shared" si="26"/>
        <v/>
      </c>
      <c r="AM82" s="66">
        <v>4.3999999999999997E-2</v>
      </c>
    </row>
    <row r="83" spans="1:39" ht="15.75" thickBot="1" x14ac:dyDescent="0.3">
      <c r="A83" s="118">
        <f t="shared" si="1"/>
        <v>25</v>
      </c>
      <c r="B83" s="123">
        <f t="shared" si="6"/>
        <v>45488</v>
      </c>
      <c r="C83" s="123">
        <f t="shared" si="22"/>
        <v>45491</v>
      </c>
      <c r="D83" s="250">
        <f t="shared" si="7"/>
        <v>31004.637234985526</v>
      </c>
      <c r="E83" s="263">
        <f t="shared" si="27"/>
        <v>31004.637234985526</v>
      </c>
      <c r="F83" s="251">
        <f t="shared" si="23"/>
        <v>3213.19</v>
      </c>
      <c r="G83" s="263">
        <f t="shared" si="8"/>
        <v>27791.45</v>
      </c>
      <c r="H83" s="251">
        <f t="shared" si="9"/>
        <v>3893979.3499999996</v>
      </c>
      <c r="I83" s="124"/>
      <c r="J83" s="103"/>
      <c r="K83" s="104"/>
      <c r="L83" s="105"/>
      <c r="M83" s="158"/>
      <c r="N83" s="122">
        <f t="shared" si="10"/>
        <v>0</v>
      </c>
      <c r="O83" s="56">
        <f t="shared" si="11"/>
        <v>15</v>
      </c>
      <c r="P83" s="56">
        <f t="shared" si="12"/>
        <v>15</v>
      </c>
      <c r="Q83" s="56">
        <f t="shared" si="13"/>
        <v>7</v>
      </c>
      <c r="R83" s="56">
        <f t="shared" si="14"/>
        <v>2024</v>
      </c>
      <c r="S83" s="56">
        <f t="shared" si="15"/>
        <v>366</v>
      </c>
      <c r="T83" s="56">
        <f t="shared" si="0"/>
        <v>31</v>
      </c>
      <c r="U83" s="56">
        <f t="shared" si="16"/>
        <v>15</v>
      </c>
      <c r="V83" s="56">
        <f t="shared" si="17"/>
        <v>15</v>
      </c>
      <c r="W83" s="126">
        <f t="shared" si="18"/>
        <v>0</v>
      </c>
      <c r="X83" s="56">
        <f t="shared" si="2"/>
        <v>4297</v>
      </c>
      <c r="Y83" s="127">
        <f t="shared" si="29"/>
        <v>12048.84</v>
      </c>
      <c r="Z83" s="127">
        <f t="shared" si="28"/>
        <v>18490.130043235808</v>
      </c>
      <c r="AA83" s="56">
        <f t="shared" si="19"/>
        <v>334</v>
      </c>
      <c r="AB83" s="88">
        <f t="shared" si="3"/>
        <v>45491</v>
      </c>
      <c r="AC83" s="56">
        <f t="shared" si="24"/>
        <v>4</v>
      </c>
      <c r="AD83" s="85">
        <f t="shared" si="4"/>
        <v>0</v>
      </c>
      <c r="AE83" s="85">
        <f t="shared" si="5"/>
        <v>8.6999999999999994E-2</v>
      </c>
      <c r="AF83" s="85">
        <f t="shared" si="20"/>
        <v>31012.346752296835</v>
      </c>
      <c r="AG83" s="85">
        <f t="shared" si="21"/>
        <v>31004.637234985526</v>
      </c>
      <c r="AK83" s="56" t="str">
        <f t="shared" si="25"/>
        <v/>
      </c>
      <c r="AL83" s="56" t="str">
        <f t="shared" si="26"/>
        <v/>
      </c>
      <c r="AM83" s="66">
        <v>4.2999999999999997E-2</v>
      </c>
    </row>
    <row r="84" spans="1:39" s="85" customFormat="1" ht="15.75" thickBot="1" x14ac:dyDescent="0.3">
      <c r="A84" s="128">
        <f t="shared" si="1"/>
        <v>26</v>
      </c>
      <c r="B84" s="131">
        <f t="shared" si="6"/>
        <v>45519</v>
      </c>
      <c r="C84" s="123">
        <f t="shared" si="22"/>
        <v>45523</v>
      </c>
      <c r="D84" s="250">
        <f t="shared" si="7"/>
        <v>31004.637234985526</v>
      </c>
      <c r="E84" s="263">
        <f t="shared" si="27"/>
        <v>31004.637234985526</v>
      </c>
      <c r="F84" s="251">
        <f t="shared" si="23"/>
        <v>2310.48</v>
      </c>
      <c r="G84" s="263">
        <f t="shared" si="8"/>
        <v>28694.16</v>
      </c>
      <c r="H84" s="263">
        <f t="shared" si="9"/>
        <v>3891668.8699999996</v>
      </c>
      <c r="I84" s="124"/>
      <c r="J84" s="133"/>
      <c r="K84" s="104"/>
      <c r="L84" s="132"/>
      <c r="M84" s="158"/>
      <c r="N84" s="122">
        <f t="shared" si="10"/>
        <v>0</v>
      </c>
      <c r="O84" s="85">
        <f t="shared" si="11"/>
        <v>15</v>
      </c>
      <c r="P84" s="85">
        <f t="shared" si="12"/>
        <v>15</v>
      </c>
      <c r="Q84" s="85">
        <f t="shared" si="13"/>
        <v>8</v>
      </c>
      <c r="R84" s="85">
        <f t="shared" si="14"/>
        <v>2024</v>
      </c>
      <c r="S84" s="85">
        <f t="shared" si="15"/>
        <v>366</v>
      </c>
      <c r="T84" s="85">
        <f t="shared" si="0"/>
        <v>31</v>
      </c>
      <c r="U84" s="85">
        <f t="shared" si="16"/>
        <v>16</v>
      </c>
      <c r="V84" s="85">
        <f t="shared" si="17"/>
        <v>15</v>
      </c>
      <c r="W84" s="129">
        <f t="shared" si="18"/>
        <v>0</v>
      </c>
      <c r="X84" s="85">
        <f t="shared" si="2"/>
        <v>4296</v>
      </c>
      <c r="Y84" s="130">
        <f t="shared" si="29"/>
        <v>12038.91</v>
      </c>
      <c r="Z84" s="130">
        <f t="shared" si="28"/>
        <v>18490.130043235808</v>
      </c>
      <c r="AA84" s="56">
        <f t="shared" si="19"/>
        <v>333</v>
      </c>
      <c r="AB84" s="88">
        <f t="shared" si="3"/>
        <v>45522</v>
      </c>
      <c r="AC84" s="85">
        <f t="shared" si="24"/>
        <v>7</v>
      </c>
      <c r="AD84" s="85">
        <f t="shared" si="4"/>
        <v>0</v>
      </c>
      <c r="AE84" s="85">
        <f t="shared" si="5"/>
        <v>8.6999999999999994E-2</v>
      </c>
      <c r="AF84" s="85">
        <f t="shared" si="20"/>
        <v>31008.719579564702</v>
      </c>
      <c r="AG84" s="85">
        <f t="shared" si="21"/>
        <v>31004.637234985526</v>
      </c>
      <c r="AK84" s="56" t="str">
        <f t="shared" si="25"/>
        <v/>
      </c>
      <c r="AL84" s="56" t="str">
        <f t="shared" si="26"/>
        <v/>
      </c>
      <c r="AM84" s="66">
        <v>4.2000000000000003E-2</v>
      </c>
    </row>
    <row r="85" spans="1:39" s="85" customFormat="1" ht="15.75" thickBot="1" x14ac:dyDescent="0.3">
      <c r="A85" s="128">
        <f t="shared" si="1"/>
        <v>27</v>
      </c>
      <c r="B85" s="131">
        <f t="shared" si="6"/>
        <v>45550</v>
      </c>
      <c r="C85" s="123">
        <f t="shared" si="22"/>
        <v>45553</v>
      </c>
      <c r="D85" s="250">
        <f t="shared" si="7"/>
        <v>31004.637234985526</v>
      </c>
      <c r="E85" s="263">
        <f t="shared" si="27"/>
        <v>31004.637234985526</v>
      </c>
      <c r="F85" s="251">
        <f t="shared" si="23"/>
        <v>2327.5100000000002</v>
      </c>
      <c r="G85" s="263">
        <f t="shared" si="8"/>
        <v>28677.13</v>
      </c>
      <c r="H85" s="263">
        <f t="shared" si="9"/>
        <v>3889341.36</v>
      </c>
      <c r="I85" s="124"/>
      <c r="J85" s="133"/>
      <c r="K85" s="134"/>
      <c r="L85" s="132"/>
      <c r="M85" s="158"/>
      <c r="N85" s="122">
        <f t="shared" si="10"/>
        <v>0</v>
      </c>
      <c r="O85" s="85">
        <f t="shared" si="11"/>
        <v>15</v>
      </c>
      <c r="P85" s="85">
        <f t="shared" si="12"/>
        <v>15</v>
      </c>
      <c r="Q85" s="85">
        <f t="shared" si="13"/>
        <v>9</v>
      </c>
      <c r="R85" s="85">
        <f t="shared" si="14"/>
        <v>2024</v>
      </c>
      <c r="S85" s="85">
        <f t="shared" si="15"/>
        <v>366</v>
      </c>
      <c r="T85" s="85">
        <f t="shared" si="0"/>
        <v>30</v>
      </c>
      <c r="U85" s="85">
        <f t="shared" si="16"/>
        <v>16</v>
      </c>
      <c r="V85" s="85">
        <f t="shared" si="17"/>
        <v>15</v>
      </c>
      <c r="W85" s="129">
        <f t="shared" si="18"/>
        <v>0</v>
      </c>
      <c r="X85" s="85">
        <f t="shared" si="2"/>
        <v>4295</v>
      </c>
      <c r="Y85" s="130">
        <f t="shared" si="29"/>
        <v>12031.76</v>
      </c>
      <c r="Z85" s="130">
        <f t="shared" si="28"/>
        <v>18490.130043235808</v>
      </c>
      <c r="AA85" s="56">
        <f t="shared" si="19"/>
        <v>332</v>
      </c>
      <c r="AB85" s="88">
        <f t="shared" si="3"/>
        <v>45553</v>
      </c>
      <c r="AC85" s="85">
        <f t="shared" si="24"/>
        <v>3</v>
      </c>
      <c r="AD85" s="85">
        <f t="shared" si="4"/>
        <v>0</v>
      </c>
      <c r="AE85" s="85">
        <f t="shared" si="5"/>
        <v>8.6999999999999994E-2</v>
      </c>
      <c r="AF85" s="85">
        <f t="shared" si="20"/>
        <v>31012.4401880564</v>
      </c>
      <c r="AG85" s="85">
        <f t="shared" si="21"/>
        <v>31004.637234985526</v>
      </c>
      <c r="AK85" s="56" t="str">
        <f t="shared" si="25"/>
        <v/>
      </c>
      <c r="AL85" s="56" t="str">
        <f t="shared" si="26"/>
        <v/>
      </c>
      <c r="AM85" s="66">
        <v>4.1000000000000002E-2</v>
      </c>
    </row>
    <row r="86" spans="1:39" s="85" customFormat="1" ht="15.75" thickBot="1" x14ac:dyDescent="0.3">
      <c r="A86" s="128">
        <f t="shared" si="1"/>
        <v>28</v>
      </c>
      <c r="B86" s="131">
        <f t="shared" si="6"/>
        <v>45580</v>
      </c>
      <c r="C86" s="123">
        <f t="shared" si="22"/>
        <v>45583</v>
      </c>
      <c r="D86" s="250">
        <f t="shared" si="7"/>
        <v>31004.637234985526</v>
      </c>
      <c r="E86" s="263">
        <f t="shared" si="27"/>
        <v>31004.637234985526</v>
      </c>
      <c r="F86" s="251">
        <f t="shared" si="23"/>
        <v>3269.17</v>
      </c>
      <c r="G86" s="263">
        <f t="shared" si="8"/>
        <v>27735.47</v>
      </c>
      <c r="H86" s="263">
        <f t="shared" si="9"/>
        <v>3886072.19</v>
      </c>
      <c r="I86" s="124"/>
      <c r="J86" s="133"/>
      <c r="K86" s="134"/>
      <c r="L86" s="132"/>
      <c r="M86" s="158"/>
      <c r="N86" s="122">
        <f t="shared" si="10"/>
        <v>1</v>
      </c>
      <c r="O86" s="85">
        <f t="shared" si="11"/>
        <v>15</v>
      </c>
      <c r="P86" s="85">
        <f t="shared" si="12"/>
        <v>15</v>
      </c>
      <c r="Q86" s="85">
        <f t="shared" si="13"/>
        <v>10</v>
      </c>
      <c r="R86" s="85">
        <f t="shared" si="14"/>
        <v>2024</v>
      </c>
      <c r="S86" s="85">
        <f t="shared" si="15"/>
        <v>366</v>
      </c>
      <c r="T86" s="85">
        <f t="shared" si="0"/>
        <v>31</v>
      </c>
      <c r="U86" s="85">
        <f t="shared" si="16"/>
        <v>15</v>
      </c>
      <c r="V86" s="85">
        <f t="shared" si="17"/>
        <v>15</v>
      </c>
      <c r="W86" s="129">
        <f t="shared" si="18"/>
        <v>0</v>
      </c>
      <c r="X86" s="85">
        <f t="shared" si="2"/>
        <v>4294</v>
      </c>
      <c r="Y86" s="130">
        <f t="shared" si="29"/>
        <v>12024.57</v>
      </c>
      <c r="Z86" s="130">
        <f t="shared" si="28"/>
        <v>18490.130043235808</v>
      </c>
      <c r="AA86" s="56">
        <f t="shared" si="19"/>
        <v>331</v>
      </c>
      <c r="AB86" s="88">
        <f t="shared" si="3"/>
        <v>45583</v>
      </c>
      <c r="AC86" s="85">
        <f t="shared" si="24"/>
        <v>5</v>
      </c>
      <c r="AD86" s="85">
        <f t="shared" si="4"/>
        <v>0</v>
      </c>
      <c r="AE86" s="85">
        <f t="shared" si="5"/>
        <v>8.6999999999999994E-2</v>
      </c>
      <c r="AF86" s="85">
        <f t="shared" si="20"/>
        <v>31016.190918845015</v>
      </c>
      <c r="AG86" s="85">
        <f t="shared" si="21"/>
        <v>31004.637234985526</v>
      </c>
      <c r="AK86" s="56" t="str">
        <f t="shared" si="25"/>
        <v>Есть</v>
      </c>
      <c r="AL86" s="56" t="str">
        <f t="shared" si="26"/>
        <v>Нет</v>
      </c>
      <c r="AM86" s="66">
        <v>0.04</v>
      </c>
    </row>
    <row r="87" spans="1:39" s="85" customFormat="1" ht="15.75" thickBot="1" x14ac:dyDescent="0.3">
      <c r="A87" s="128">
        <f t="shared" si="1"/>
        <v>29</v>
      </c>
      <c r="B87" s="131">
        <f t="shared" si="6"/>
        <v>45611</v>
      </c>
      <c r="C87" s="123">
        <f t="shared" si="22"/>
        <v>45614</v>
      </c>
      <c r="D87" s="250">
        <f t="shared" si="7"/>
        <v>31004.637234985526</v>
      </c>
      <c r="E87" s="263">
        <f t="shared" si="27"/>
        <v>31004.637234985526</v>
      </c>
      <c r="F87" s="251">
        <f t="shared" si="23"/>
        <v>2368.75</v>
      </c>
      <c r="G87" s="263">
        <f t="shared" si="8"/>
        <v>28635.89</v>
      </c>
      <c r="H87" s="263">
        <f t="shared" si="9"/>
        <v>3883703.44</v>
      </c>
      <c r="I87" s="124"/>
      <c r="J87" s="133"/>
      <c r="K87" s="134"/>
      <c r="L87" s="132"/>
      <c r="M87" s="158"/>
      <c r="N87" s="122">
        <f t="shared" si="10"/>
        <v>0</v>
      </c>
      <c r="O87" s="85">
        <f t="shared" si="11"/>
        <v>15</v>
      </c>
      <c r="P87" s="85">
        <f t="shared" si="12"/>
        <v>15</v>
      </c>
      <c r="Q87" s="85">
        <f t="shared" si="13"/>
        <v>11</v>
      </c>
      <c r="R87" s="85">
        <f t="shared" si="14"/>
        <v>2024</v>
      </c>
      <c r="S87" s="85">
        <f t="shared" si="15"/>
        <v>366</v>
      </c>
      <c r="T87" s="85">
        <f t="shared" si="0"/>
        <v>30</v>
      </c>
      <c r="U87" s="85">
        <f t="shared" si="16"/>
        <v>16</v>
      </c>
      <c r="V87" s="85">
        <f t="shared" si="17"/>
        <v>15</v>
      </c>
      <c r="W87" s="129">
        <f t="shared" si="18"/>
        <v>0</v>
      </c>
      <c r="X87" s="85">
        <f t="shared" si="2"/>
        <v>4293</v>
      </c>
      <c r="Y87" s="130">
        <f t="shared" si="29"/>
        <v>12014.46</v>
      </c>
      <c r="Z87" s="130">
        <f t="shared" si="28"/>
        <v>18490.130043235808</v>
      </c>
      <c r="AA87" s="56">
        <f t="shared" si="19"/>
        <v>330</v>
      </c>
      <c r="AB87" s="88">
        <f t="shared" si="3"/>
        <v>45614</v>
      </c>
      <c r="AC87" s="85">
        <f t="shared" si="24"/>
        <v>1</v>
      </c>
      <c r="AD87" s="85">
        <f t="shared" si="4"/>
        <v>0</v>
      </c>
      <c r="AE87" s="85">
        <f t="shared" si="5"/>
        <v>8.6999999999999994E-2</v>
      </c>
      <c r="AF87" s="85">
        <f t="shared" si="20"/>
        <v>31012.594099819831</v>
      </c>
      <c r="AG87" s="85">
        <f t="shared" si="21"/>
        <v>31004.637234985526</v>
      </c>
      <c r="AK87" s="56" t="str">
        <f t="shared" si="25"/>
        <v/>
      </c>
      <c r="AL87" s="56" t="str">
        <f t="shared" si="26"/>
        <v/>
      </c>
      <c r="AM87" s="66">
        <v>3.9E-2</v>
      </c>
    </row>
    <row r="88" spans="1:39" s="85" customFormat="1" ht="15.75" thickBot="1" x14ac:dyDescent="0.3">
      <c r="A88" s="128">
        <f t="shared" si="1"/>
        <v>30</v>
      </c>
      <c r="B88" s="131">
        <f t="shared" si="6"/>
        <v>45641</v>
      </c>
      <c r="C88" s="123">
        <f t="shared" si="22"/>
        <v>45644</v>
      </c>
      <c r="D88" s="250">
        <f t="shared" si="7"/>
        <v>31004.637234985526</v>
      </c>
      <c r="E88" s="263">
        <f t="shared" si="27"/>
        <v>31004.637234985526</v>
      </c>
      <c r="F88" s="251">
        <f t="shared" si="23"/>
        <v>3309.38</v>
      </c>
      <c r="G88" s="263">
        <f t="shared" si="8"/>
        <v>27695.26</v>
      </c>
      <c r="H88" s="263">
        <f t="shared" si="9"/>
        <v>3880394.06</v>
      </c>
      <c r="I88" s="124"/>
      <c r="J88" s="133"/>
      <c r="K88" s="134"/>
      <c r="L88" s="132"/>
      <c r="M88" s="158"/>
      <c r="N88" s="122">
        <f t="shared" si="10"/>
        <v>0</v>
      </c>
      <c r="O88" s="85">
        <f t="shared" si="11"/>
        <v>15</v>
      </c>
      <c r="P88" s="85">
        <f t="shared" si="12"/>
        <v>15</v>
      </c>
      <c r="Q88" s="85">
        <f t="shared" si="13"/>
        <v>12</v>
      </c>
      <c r="R88" s="85">
        <f t="shared" si="14"/>
        <v>2024</v>
      </c>
      <c r="S88" s="85">
        <f t="shared" si="15"/>
        <v>366</v>
      </c>
      <c r="T88" s="85">
        <f t="shared" si="0"/>
        <v>31</v>
      </c>
      <c r="U88" s="85">
        <f t="shared" si="16"/>
        <v>15</v>
      </c>
      <c r="V88" s="85">
        <f t="shared" si="17"/>
        <v>15</v>
      </c>
      <c r="W88" s="129">
        <f t="shared" si="18"/>
        <v>0</v>
      </c>
      <c r="X88" s="85">
        <f t="shared" si="2"/>
        <v>4292</v>
      </c>
      <c r="Y88" s="130">
        <f t="shared" si="29"/>
        <v>12007.14</v>
      </c>
      <c r="Z88" s="130">
        <f t="shared" si="28"/>
        <v>18490.130043235808</v>
      </c>
      <c r="AA88" s="56">
        <f t="shared" si="19"/>
        <v>329</v>
      </c>
      <c r="AB88" s="88">
        <f t="shared" si="3"/>
        <v>45644</v>
      </c>
      <c r="AC88" s="85">
        <f t="shared" si="24"/>
        <v>3</v>
      </c>
      <c r="AD88" s="85">
        <f t="shared" si="4"/>
        <v>0</v>
      </c>
      <c r="AE88" s="85">
        <f t="shared" si="5"/>
        <v>8.6999999999999994E-2</v>
      </c>
      <c r="AF88" s="85">
        <f t="shared" si="20"/>
        <v>31016.346220034451</v>
      </c>
      <c r="AG88" s="85">
        <f t="shared" si="21"/>
        <v>31004.637234985526</v>
      </c>
      <c r="AK88" s="56" t="str">
        <f t="shared" si="25"/>
        <v/>
      </c>
      <c r="AL88" s="56" t="str">
        <f t="shared" si="26"/>
        <v/>
      </c>
      <c r="AM88" s="66">
        <v>3.7999999999999999E-2</v>
      </c>
    </row>
    <row r="89" spans="1:39" s="85" customFormat="1" ht="15.75" thickBot="1" x14ac:dyDescent="0.3">
      <c r="A89" s="128">
        <f t="shared" si="1"/>
        <v>31</v>
      </c>
      <c r="B89" s="131">
        <f t="shared" si="6"/>
        <v>45672</v>
      </c>
      <c r="C89" s="123">
        <f t="shared" si="22"/>
        <v>45677</v>
      </c>
      <c r="D89" s="250">
        <f t="shared" si="7"/>
        <v>31004.637234985526</v>
      </c>
      <c r="E89" s="263">
        <f t="shared" si="27"/>
        <v>31004.637234985526</v>
      </c>
      <c r="F89" s="251">
        <f t="shared" si="23"/>
        <v>2372.6799999999998</v>
      </c>
      <c r="G89" s="263">
        <f t="shared" si="8"/>
        <v>28631.96</v>
      </c>
      <c r="H89" s="263">
        <f t="shared" si="9"/>
        <v>3878021.38</v>
      </c>
      <c r="I89" s="124"/>
      <c r="J89" s="133"/>
      <c r="K89" s="134"/>
      <c r="L89" s="132"/>
      <c r="M89" s="158"/>
      <c r="N89" s="122">
        <f t="shared" si="10"/>
        <v>0</v>
      </c>
      <c r="O89" s="85">
        <f t="shared" si="11"/>
        <v>15</v>
      </c>
      <c r="P89" s="85">
        <f t="shared" si="12"/>
        <v>15</v>
      </c>
      <c r="Q89" s="85">
        <f t="shared" si="13"/>
        <v>1</v>
      </c>
      <c r="R89" s="85">
        <f t="shared" si="14"/>
        <v>2025</v>
      </c>
      <c r="S89" s="85">
        <f t="shared" si="15"/>
        <v>365</v>
      </c>
      <c r="T89" s="85">
        <f t="shared" si="0"/>
        <v>31</v>
      </c>
      <c r="U89" s="85">
        <f t="shared" si="16"/>
        <v>16</v>
      </c>
      <c r="V89" s="85">
        <f t="shared" si="17"/>
        <v>15</v>
      </c>
      <c r="W89" s="129">
        <f t="shared" si="18"/>
        <v>0</v>
      </c>
      <c r="X89" s="85">
        <f t="shared" si="2"/>
        <v>4291</v>
      </c>
      <c r="Y89" s="130">
        <f t="shared" si="29"/>
        <v>11996.91</v>
      </c>
      <c r="Z89" s="130">
        <f t="shared" si="28"/>
        <v>18490.130043235808</v>
      </c>
      <c r="AA89" s="56">
        <f t="shared" si="19"/>
        <v>328</v>
      </c>
      <c r="AB89" s="88">
        <f t="shared" si="3"/>
        <v>45675</v>
      </c>
      <c r="AC89" s="85">
        <f t="shared" si="24"/>
        <v>6</v>
      </c>
      <c r="AD89" s="85">
        <f t="shared" si="4"/>
        <v>0</v>
      </c>
      <c r="AE89" s="85">
        <f t="shared" si="5"/>
        <v>8.6999999999999994E-2</v>
      </c>
      <c r="AF89" s="85">
        <f t="shared" si="20"/>
        <v>31012.75067498818</v>
      </c>
      <c r="AG89" s="85">
        <f t="shared" si="21"/>
        <v>31004.637234985526</v>
      </c>
      <c r="AK89" s="56" t="str">
        <f t="shared" si="25"/>
        <v/>
      </c>
      <c r="AL89" s="56" t="str">
        <f t="shared" si="26"/>
        <v/>
      </c>
      <c r="AM89" s="66">
        <v>3.6999999999999998E-2</v>
      </c>
    </row>
    <row r="90" spans="1:39" s="85" customFormat="1" ht="15.75" thickBot="1" x14ac:dyDescent="0.3">
      <c r="A90" s="128">
        <f t="shared" si="1"/>
        <v>32</v>
      </c>
      <c r="B90" s="131">
        <f t="shared" si="6"/>
        <v>45703</v>
      </c>
      <c r="C90" s="123">
        <f t="shared" si="22"/>
        <v>45706</v>
      </c>
      <c r="D90" s="250">
        <f t="shared" si="7"/>
        <v>31004.637234985526</v>
      </c>
      <c r="E90" s="263">
        <f t="shared" si="27"/>
        <v>31004.637234985526</v>
      </c>
      <c r="F90" s="251">
        <f t="shared" si="23"/>
        <v>2349.7800000000002</v>
      </c>
      <c r="G90" s="263">
        <f t="shared" si="8"/>
        <v>28654.86</v>
      </c>
      <c r="H90" s="263">
        <f t="shared" si="9"/>
        <v>3875671.6</v>
      </c>
      <c r="I90" s="124"/>
      <c r="J90" s="133"/>
      <c r="K90" s="134"/>
      <c r="L90" s="132"/>
      <c r="M90" s="158"/>
      <c r="N90" s="122">
        <f t="shared" si="10"/>
        <v>0</v>
      </c>
      <c r="O90" s="85">
        <f t="shared" si="11"/>
        <v>15</v>
      </c>
      <c r="P90" s="85">
        <f t="shared" si="12"/>
        <v>15</v>
      </c>
      <c r="Q90" s="85">
        <f t="shared" si="13"/>
        <v>2</v>
      </c>
      <c r="R90" s="85">
        <f t="shared" si="14"/>
        <v>2025</v>
      </c>
      <c r="S90" s="85">
        <f t="shared" si="15"/>
        <v>365</v>
      </c>
      <c r="T90" s="85">
        <f t="shared" si="0"/>
        <v>28</v>
      </c>
      <c r="U90" s="85">
        <f t="shared" si="16"/>
        <v>16</v>
      </c>
      <c r="V90" s="85">
        <f t="shared" si="17"/>
        <v>15</v>
      </c>
      <c r="W90" s="129">
        <f t="shared" si="18"/>
        <v>0</v>
      </c>
      <c r="X90" s="85">
        <f t="shared" si="2"/>
        <v>4290</v>
      </c>
      <c r="Y90" s="130">
        <f t="shared" si="29"/>
        <v>11989.57</v>
      </c>
      <c r="Z90" s="130">
        <f t="shared" si="28"/>
        <v>18490.130043235808</v>
      </c>
      <c r="AA90" s="56">
        <f t="shared" si="19"/>
        <v>327</v>
      </c>
      <c r="AB90" s="88">
        <f t="shared" si="3"/>
        <v>45706</v>
      </c>
      <c r="AC90" s="85">
        <f t="shared" si="24"/>
        <v>2</v>
      </c>
      <c r="AD90" s="85">
        <f t="shared" si="4"/>
        <v>0</v>
      </c>
      <c r="AE90" s="85">
        <f t="shared" si="5"/>
        <v>8.6999999999999994E-2</v>
      </c>
      <c r="AF90" s="85">
        <f t="shared" si="20"/>
        <v>31016.807421806552</v>
      </c>
      <c r="AG90" s="85">
        <f t="shared" si="21"/>
        <v>31004.637234985526</v>
      </c>
      <c r="AK90" s="56" t="str">
        <f t="shared" si="25"/>
        <v/>
      </c>
      <c r="AL90" s="56" t="str">
        <f t="shared" si="26"/>
        <v/>
      </c>
      <c r="AM90" s="66">
        <v>3.5999999999999997E-2</v>
      </c>
    </row>
    <row r="91" spans="1:39" s="85" customFormat="1" ht="15.75" thickBot="1" x14ac:dyDescent="0.3">
      <c r="A91" s="128">
        <f t="shared" si="1"/>
        <v>33</v>
      </c>
      <c r="B91" s="131">
        <f t="shared" si="6"/>
        <v>45731</v>
      </c>
      <c r="C91" s="123">
        <f t="shared" si="22"/>
        <v>45734</v>
      </c>
      <c r="D91" s="250">
        <f t="shared" si="7"/>
        <v>31004.637234985526</v>
      </c>
      <c r="E91" s="263">
        <f t="shared" si="27"/>
        <v>31004.637234985526</v>
      </c>
      <c r="F91" s="251">
        <f t="shared" si="23"/>
        <v>5138.51</v>
      </c>
      <c r="G91" s="263">
        <f t="shared" si="8"/>
        <v>25866.13</v>
      </c>
      <c r="H91" s="263">
        <f t="shared" si="9"/>
        <v>3870533.0900000003</v>
      </c>
      <c r="I91" s="124"/>
      <c r="J91" s="133"/>
      <c r="K91" s="134"/>
      <c r="L91" s="132"/>
      <c r="M91" s="158"/>
      <c r="N91" s="122">
        <f t="shared" si="10"/>
        <v>0</v>
      </c>
      <c r="O91" s="85">
        <f t="shared" si="11"/>
        <v>15</v>
      </c>
      <c r="P91" s="85">
        <f t="shared" si="12"/>
        <v>15</v>
      </c>
      <c r="Q91" s="85">
        <f t="shared" si="13"/>
        <v>3</v>
      </c>
      <c r="R91" s="85">
        <f t="shared" si="14"/>
        <v>2025</v>
      </c>
      <c r="S91" s="85">
        <f t="shared" si="15"/>
        <v>365</v>
      </c>
      <c r="T91" s="85">
        <f t="shared" si="0"/>
        <v>31</v>
      </c>
      <c r="U91" s="85">
        <f t="shared" si="16"/>
        <v>13</v>
      </c>
      <c r="V91" s="85">
        <f t="shared" si="17"/>
        <v>15</v>
      </c>
      <c r="W91" s="129">
        <f t="shared" si="18"/>
        <v>0</v>
      </c>
      <c r="X91" s="85">
        <f t="shared" si="2"/>
        <v>4289</v>
      </c>
      <c r="Y91" s="130">
        <f t="shared" si="29"/>
        <v>11982.31</v>
      </c>
      <c r="Z91" s="130">
        <f t="shared" si="28"/>
        <v>18490.130043235808</v>
      </c>
      <c r="AA91" s="56">
        <f t="shared" si="19"/>
        <v>326</v>
      </c>
      <c r="AB91" s="88">
        <f t="shared" si="3"/>
        <v>45734</v>
      </c>
      <c r="AC91" s="85">
        <f t="shared" si="24"/>
        <v>2</v>
      </c>
      <c r="AD91" s="85">
        <f t="shared" si="4"/>
        <v>0</v>
      </c>
      <c r="AE91" s="85">
        <f t="shared" si="5"/>
        <v>8.6999999999999994E-2</v>
      </c>
      <c r="AF91" s="85">
        <f t="shared" si="20"/>
        <v>31021.220655736193</v>
      </c>
      <c r="AG91" s="85">
        <f t="shared" si="21"/>
        <v>31004.637234985526</v>
      </c>
      <c r="AK91" s="56" t="str">
        <f t="shared" si="25"/>
        <v/>
      </c>
      <c r="AL91" s="56" t="str">
        <f t="shared" si="26"/>
        <v/>
      </c>
      <c r="AM91" s="66">
        <v>3.5000000000000003E-2</v>
      </c>
    </row>
    <row r="92" spans="1:39" s="85" customFormat="1" ht="15.75" thickBot="1" x14ac:dyDescent="0.3">
      <c r="A92" s="128">
        <f t="shared" si="1"/>
        <v>34</v>
      </c>
      <c r="B92" s="131">
        <f t="shared" si="6"/>
        <v>45762</v>
      </c>
      <c r="C92" s="123">
        <f t="shared" si="22"/>
        <v>45765</v>
      </c>
      <c r="D92" s="250">
        <f t="shared" si="7"/>
        <v>31004.637234985526</v>
      </c>
      <c r="E92" s="263">
        <f t="shared" si="27"/>
        <v>31004.637234985526</v>
      </c>
      <c r="F92" s="251">
        <f t="shared" si="23"/>
        <v>2405.11</v>
      </c>
      <c r="G92" s="263">
        <f t="shared" si="8"/>
        <v>28599.53</v>
      </c>
      <c r="H92" s="263">
        <f t="shared" si="9"/>
        <v>3868127.9800000004</v>
      </c>
      <c r="I92" s="124"/>
      <c r="J92" s="133"/>
      <c r="K92" s="134"/>
      <c r="L92" s="132"/>
      <c r="M92" s="158"/>
      <c r="N92" s="122">
        <f t="shared" si="10"/>
        <v>1</v>
      </c>
      <c r="O92" s="85">
        <f t="shared" si="11"/>
        <v>15</v>
      </c>
      <c r="P92" s="85">
        <f t="shared" si="12"/>
        <v>15</v>
      </c>
      <c r="Q92" s="85">
        <f t="shared" si="13"/>
        <v>4</v>
      </c>
      <c r="R92" s="85">
        <f t="shared" si="14"/>
        <v>2025</v>
      </c>
      <c r="S92" s="85">
        <f t="shared" si="15"/>
        <v>365</v>
      </c>
      <c r="T92" s="85">
        <f t="shared" si="0"/>
        <v>30</v>
      </c>
      <c r="U92" s="85">
        <f t="shared" si="16"/>
        <v>16</v>
      </c>
      <c r="V92" s="85">
        <f t="shared" si="17"/>
        <v>15</v>
      </c>
      <c r="W92" s="129">
        <f t="shared" si="18"/>
        <v>0</v>
      </c>
      <c r="X92" s="85">
        <f t="shared" si="2"/>
        <v>4288</v>
      </c>
      <c r="Y92" s="130">
        <f t="shared" si="29"/>
        <v>11966.42</v>
      </c>
      <c r="Z92" s="130">
        <f t="shared" si="28"/>
        <v>18490.130043235808</v>
      </c>
      <c r="AA92" s="56">
        <f t="shared" si="19"/>
        <v>325</v>
      </c>
      <c r="AB92" s="88">
        <f t="shared" si="3"/>
        <v>45765</v>
      </c>
      <c r="AC92" s="85">
        <f t="shared" si="24"/>
        <v>5</v>
      </c>
      <c r="AD92" s="85">
        <f t="shared" si="4"/>
        <v>0</v>
      </c>
      <c r="AE92" s="85">
        <f t="shared" si="5"/>
        <v>8.6999999999999994E-2</v>
      </c>
      <c r="AF92" s="85">
        <f t="shared" si="20"/>
        <v>31003.470942333632</v>
      </c>
      <c r="AG92" s="85">
        <f t="shared" si="21"/>
        <v>31004.637234985526</v>
      </c>
      <c r="AK92" s="56" t="str">
        <f t="shared" si="25"/>
        <v>Есть</v>
      </c>
      <c r="AL92" s="56" t="str">
        <f t="shared" si="26"/>
        <v>Нет</v>
      </c>
      <c r="AM92" s="66">
        <v>3.4000000000000002E-2</v>
      </c>
    </row>
    <row r="93" spans="1:39" s="85" customFormat="1" ht="15.75" thickBot="1" x14ac:dyDescent="0.3">
      <c r="A93" s="128">
        <f t="shared" si="1"/>
        <v>35</v>
      </c>
      <c r="B93" s="131">
        <f t="shared" si="6"/>
        <v>45792</v>
      </c>
      <c r="C93" s="123">
        <f t="shared" si="22"/>
        <v>45796</v>
      </c>
      <c r="D93" s="250">
        <f t="shared" si="7"/>
        <v>31004.637234985526</v>
      </c>
      <c r="E93" s="263">
        <f t="shared" si="27"/>
        <v>31004.637234985526</v>
      </c>
      <c r="F93" s="251">
        <f t="shared" si="23"/>
        <v>3344.88</v>
      </c>
      <c r="G93" s="263">
        <f t="shared" si="8"/>
        <v>27659.759999999998</v>
      </c>
      <c r="H93" s="263">
        <f t="shared" si="9"/>
        <v>3864783.1000000006</v>
      </c>
      <c r="I93" s="124"/>
      <c r="J93" s="133"/>
      <c r="K93" s="134"/>
      <c r="L93" s="132"/>
      <c r="M93" s="158"/>
      <c r="N93" s="122">
        <f t="shared" si="10"/>
        <v>0</v>
      </c>
      <c r="O93" s="85">
        <f t="shared" si="11"/>
        <v>15</v>
      </c>
      <c r="P93" s="85">
        <f t="shared" si="12"/>
        <v>15</v>
      </c>
      <c r="Q93" s="85">
        <f t="shared" si="13"/>
        <v>5</v>
      </c>
      <c r="R93" s="85">
        <f t="shared" si="14"/>
        <v>2025</v>
      </c>
      <c r="S93" s="85">
        <f t="shared" si="15"/>
        <v>365</v>
      </c>
      <c r="T93" s="85">
        <f t="shared" si="0"/>
        <v>31</v>
      </c>
      <c r="U93" s="85">
        <f t="shared" si="16"/>
        <v>15</v>
      </c>
      <c r="V93" s="85">
        <f t="shared" si="17"/>
        <v>15</v>
      </c>
      <c r="W93" s="129">
        <f t="shared" si="18"/>
        <v>0</v>
      </c>
      <c r="X93" s="85">
        <f t="shared" si="2"/>
        <v>4287</v>
      </c>
      <c r="Y93" s="130">
        <f t="shared" si="29"/>
        <v>11958.98</v>
      </c>
      <c r="Z93" s="130">
        <f t="shared" si="28"/>
        <v>18490.130043235808</v>
      </c>
      <c r="AA93" s="56">
        <f t="shared" si="19"/>
        <v>324</v>
      </c>
      <c r="AB93" s="88">
        <f t="shared" si="3"/>
        <v>45795</v>
      </c>
      <c r="AC93" s="85">
        <f t="shared" si="24"/>
        <v>7</v>
      </c>
      <c r="AD93" s="85">
        <f t="shared" si="4"/>
        <v>0</v>
      </c>
      <c r="AE93" s="85">
        <f t="shared" si="5"/>
        <v>8.6999999999999994E-2</v>
      </c>
      <c r="AF93" s="85">
        <f t="shared" si="20"/>
        <v>31007.775622219946</v>
      </c>
      <c r="AG93" s="85">
        <f t="shared" si="21"/>
        <v>31004.637234985526</v>
      </c>
      <c r="AK93" s="56" t="str">
        <f t="shared" si="25"/>
        <v/>
      </c>
      <c r="AL93" s="56" t="str">
        <f t="shared" si="26"/>
        <v/>
      </c>
      <c r="AM93" s="66">
        <v>3.3000000000000002E-2</v>
      </c>
    </row>
    <row r="94" spans="1:39" s="85" customFormat="1" ht="15.75" thickBot="1" x14ac:dyDescent="0.3">
      <c r="A94" s="128">
        <f t="shared" si="1"/>
        <v>36</v>
      </c>
      <c r="B94" s="131">
        <f t="shared" si="6"/>
        <v>45823</v>
      </c>
      <c r="C94" s="123">
        <f t="shared" si="22"/>
        <v>45826</v>
      </c>
      <c r="D94" s="250">
        <f t="shared" si="7"/>
        <v>31004.637234985526</v>
      </c>
      <c r="E94" s="263">
        <f>IF(AD94=1,AF94,AG94)</f>
        <v>31004.637234985526</v>
      </c>
      <c r="F94" s="251">
        <f t="shared" si="23"/>
        <v>2447.6</v>
      </c>
      <c r="G94" s="263">
        <f t="shared" si="8"/>
        <v>28557.040000000001</v>
      </c>
      <c r="H94" s="263">
        <f t="shared" si="9"/>
        <v>3862335.5000000005</v>
      </c>
      <c r="I94" s="124"/>
      <c r="J94" s="133"/>
      <c r="K94" s="134"/>
      <c r="L94" s="132"/>
      <c r="M94" s="158"/>
      <c r="N94" s="122">
        <f t="shared" si="10"/>
        <v>0</v>
      </c>
      <c r="O94" s="85">
        <f t="shared" si="11"/>
        <v>15</v>
      </c>
      <c r="P94" s="85">
        <f t="shared" si="12"/>
        <v>15</v>
      </c>
      <c r="Q94" s="85">
        <f t="shared" si="13"/>
        <v>6</v>
      </c>
      <c r="R94" s="85">
        <f t="shared" si="14"/>
        <v>2025</v>
      </c>
      <c r="S94" s="85">
        <f t="shared" si="15"/>
        <v>365</v>
      </c>
      <c r="T94" s="85">
        <f t="shared" si="0"/>
        <v>30</v>
      </c>
      <c r="U94" s="85">
        <f t="shared" si="16"/>
        <v>16</v>
      </c>
      <c r="V94" s="85">
        <f t="shared" si="17"/>
        <v>15</v>
      </c>
      <c r="W94" s="129">
        <f t="shared" si="18"/>
        <v>0</v>
      </c>
      <c r="X94" s="85">
        <f t="shared" si="2"/>
        <v>4286</v>
      </c>
      <c r="Y94" s="130">
        <f t="shared" si="29"/>
        <v>11948.64</v>
      </c>
      <c r="Z94" s="130">
        <f t="shared" si="28"/>
        <v>18490.130043235808</v>
      </c>
      <c r="AA94" s="56">
        <f t="shared" si="19"/>
        <v>323</v>
      </c>
      <c r="AB94" s="88">
        <f t="shared" si="3"/>
        <v>45826</v>
      </c>
      <c r="AC94" s="85">
        <f t="shared" si="24"/>
        <v>3</v>
      </c>
      <c r="AD94" s="85">
        <f t="shared" si="4"/>
        <v>0</v>
      </c>
      <c r="AE94" s="85">
        <f t="shared" si="5"/>
        <v>8.6999999999999994E-2</v>
      </c>
      <c r="AF94" s="85">
        <f t="shared" si="20"/>
        <v>31004.718840780748</v>
      </c>
      <c r="AG94" s="85">
        <f t="shared" si="21"/>
        <v>31004.637234985526</v>
      </c>
      <c r="AK94" s="56" t="str">
        <f t="shared" si="25"/>
        <v/>
      </c>
      <c r="AL94" s="56" t="str">
        <f t="shared" si="26"/>
        <v/>
      </c>
      <c r="AM94" s="66">
        <v>3.2000000000000001E-2</v>
      </c>
    </row>
    <row r="95" spans="1:39" s="85" customFormat="1" ht="15.75" thickBot="1" x14ac:dyDescent="0.3">
      <c r="A95" s="128">
        <f t="shared" si="1"/>
        <v>37</v>
      </c>
      <c r="B95" s="131">
        <f t="shared" si="6"/>
        <v>45853</v>
      </c>
      <c r="C95" s="123">
        <f t="shared" si="22"/>
        <v>45856</v>
      </c>
      <c r="D95" s="250">
        <f t="shared" si="7"/>
        <v>31004.637234985526</v>
      </c>
      <c r="E95" s="263">
        <f>IF(AD95=1,AF95,AG95)</f>
        <v>31004.637234985526</v>
      </c>
      <c r="F95" s="251">
        <f t="shared" si="23"/>
        <v>3386.3</v>
      </c>
      <c r="G95" s="263">
        <f t="shared" si="8"/>
        <v>27618.34</v>
      </c>
      <c r="H95" s="263">
        <f t="shared" si="9"/>
        <v>3858949.2000000007</v>
      </c>
      <c r="I95" s="124"/>
      <c r="J95" s="133"/>
      <c r="K95" s="134"/>
      <c r="L95" s="132"/>
      <c r="M95" s="158"/>
      <c r="N95" s="122">
        <f t="shared" si="10"/>
        <v>0</v>
      </c>
      <c r="O95" s="85">
        <f t="shared" si="11"/>
        <v>15</v>
      </c>
      <c r="P95" s="85">
        <f t="shared" si="12"/>
        <v>15</v>
      </c>
      <c r="Q95" s="85">
        <f t="shared" si="13"/>
        <v>7</v>
      </c>
      <c r="R95" s="85">
        <f t="shared" si="14"/>
        <v>2025</v>
      </c>
      <c r="S95" s="85">
        <f t="shared" si="15"/>
        <v>365</v>
      </c>
      <c r="T95" s="85">
        <f t="shared" si="0"/>
        <v>31</v>
      </c>
      <c r="U95" s="85">
        <f t="shared" si="16"/>
        <v>15</v>
      </c>
      <c r="V95" s="85">
        <f t="shared" si="17"/>
        <v>15</v>
      </c>
      <c r="W95" s="129">
        <f t="shared" si="18"/>
        <v>0</v>
      </c>
      <c r="X95" s="85">
        <f t="shared" si="2"/>
        <v>4285</v>
      </c>
      <c r="Y95" s="130">
        <f t="shared" si="29"/>
        <v>11941.08</v>
      </c>
      <c r="Z95" s="130">
        <f t="shared" si="28"/>
        <v>18490.130043235808</v>
      </c>
      <c r="AA95" s="56">
        <f t="shared" si="19"/>
        <v>322</v>
      </c>
      <c r="AB95" s="88">
        <f t="shared" si="3"/>
        <v>45856</v>
      </c>
      <c r="AC95" s="85">
        <f t="shared" si="24"/>
        <v>5</v>
      </c>
      <c r="AD95" s="85">
        <f t="shared" si="4"/>
        <v>0</v>
      </c>
      <c r="AE95" s="85">
        <f t="shared" si="5"/>
        <v>8.6999999999999994E-2</v>
      </c>
      <c r="AF95" s="85">
        <f t="shared" si="20"/>
        <v>31009.033726796653</v>
      </c>
      <c r="AG95" s="85">
        <f t="shared" si="21"/>
        <v>31004.637234985526</v>
      </c>
      <c r="AK95" s="56" t="str">
        <f t="shared" si="25"/>
        <v/>
      </c>
      <c r="AL95" s="56" t="str">
        <f t="shared" si="26"/>
        <v/>
      </c>
      <c r="AM95" s="66">
        <v>3.1E-2</v>
      </c>
    </row>
    <row r="96" spans="1:39" s="85" customFormat="1" ht="15.75" thickBot="1" x14ac:dyDescent="0.3">
      <c r="A96" s="128">
        <f t="shared" si="1"/>
        <v>38</v>
      </c>
      <c r="B96" s="131">
        <f t="shared" si="6"/>
        <v>45884</v>
      </c>
      <c r="C96" s="123">
        <f t="shared" si="22"/>
        <v>45887</v>
      </c>
      <c r="D96" s="250">
        <f t="shared" si="7"/>
        <v>31004.637234985526</v>
      </c>
      <c r="E96" s="263">
        <f>IF(AD96=1,AF96,IF(A32=Z33,AH96,AG96))</f>
        <v>31004.637234985526</v>
      </c>
      <c r="F96" s="251">
        <f t="shared" si="23"/>
        <v>2490.71</v>
      </c>
      <c r="G96" s="263">
        <f t="shared" si="8"/>
        <v>28513.93</v>
      </c>
      <c r="H96" s="263">
        <f t="shared" si="9"/>
        <v>3856458.4900000007</v>
      </c>
      <c r="I96" s="124"/>
      <c r="J96" s="133"/>
      <c r="K96" s="134"/>
      <c r="L96" s="132"/>
      <c r="M96" s="158"/>
      <c r="N96" s="122">
        <f t="shared" si="10"/>
        <v>0</v>
      </c>
      <c r="O96" s="85">
        <f t="shared" si="11"/>
        <v>15</v>
      </c>
      <c r="P96" s="85">
        <f t="shared" si="12"/>
        <v>15</v>
      </c>
      <c r="Q96" s="85">
        <f t="shared" si="13"/>
        <v>8</v>
      </c>
      <c r="R96" s="85">
        <f t="shared" si="14"/>
        <v>2025</v>
      </c>
      <c r="S96" s="85">
        <f t="shared" si="15"/>
        <v>365</v>
      </c>
      <c r="T96" s="85">
        <f t="shared" si="0"/>
        <v>31</v>
      </c>
      <c r="U96" s="85">
        <f t="shared" si="16"/>
        <v>16</v>
      </c>
      <c r="V96" s="85">
        <f t="shared" si="17"/>
        <v>15</v>
      </c>
      <c r="W96" s="129">
        <f t="shared" si="18"/>
        <v>0</v>
      </c>
      <c r="X96" s="85">
        <f t="shared" si="2"/>
        <v>4284</v>
      </c>
      <c r="Y96" s="130">
        <f t="shared" si="29"/>
        <v>11930.61</v>
      </c>
      <c r="Z96" s="130">
        <f t="shared" si="28"/>
        <v>18490.130043235808</v>
      </c>
      <c r="AA96" s="56">
        <f t="shared" si="19"/>
        <v>321</v>
      </c>
      <c r="AB96" s="88">
        <f t="shared" si="3"/>
        <v>45887</v>
      </c>
      <c r="AC96" s="85">
        <f t="shared" si="24"/>
        <v>1</v>
      </c>
      <c r="AD96" s="85">
        <f t="shared" si="4"/>
        <v>0</v>
      </c>
      <c r="AE96" s="85">
        <f>IF(AD96&gt;=1,$O$31,IF(AE95=$O$31,AE95,IF(AND(R35&gt;=R34,S35&gt;S34),$O$31,$O$32)))</f>
        <v>8.6999999999999994E-2</v>
      </c>
      <c r="AF96" s="85">
        <f t="shared" si="20"/>
        <v>31005.986931484949</v>
      </c>
      <c r="AG96" s="85">
        <f t="shared" ref="AG96:AG159" si="30">IF((H95+G96)&lt;E95,H95+G96,IF(L95=$V$55,E95,IF(I95=0,E95,H95*(($O$32/12)/(1-(1+($O$32/12))^-(AA95))))))</f>
        <v>31004.637234985526</v>
      </c>
      <c r="AH96" s="85">
        <f>H95*((AE96/12)/(1-(1+(AE96/12))^-(AA95)))</f>
        <v>31005.986931484949</v>
      </c>
      <c r="AK96" s="56" t="str">
        <f t="shared" si="25"/>
        <v/>
      </c>
      <c r="AL96" s="56" t="str">
        <f t="shared" si="26"/>
        <v/>
      </c>
      <c r="AM96" s="66">
        <v>0.03</v>
      </c>
    </row>
    <row r="97" spans="1:39" s="85" customFormat="1" ht="15.75" thickBot="1" x14ac:dyDescent="0.3">
      <c r="A97" s="128">
        <f t="shared" si="1"/>
        <v>39</v>
      </c>
      <c r="B97" s="131">
        <f t="shared" si="6"/>
        <v>45915</v>
      </c>
      <c r="C97" s="123">
        <f t="shared" si="22"/>
        <v>45918</v>
      </c>
      <c r="D97" s="250">
        <f t="shared" si="7"/>
        <v>31004.637234985526</v>
      </c>
      <c r="E97" s="263">
        <f>IF(AD97=1,AF97,AG97)</f>
        <v>31004.637234985526</v>
      </c>
      <c r="F97" s="251">
        <f t="shared" si="23"/>
        <v>2509.11</v>
      </c>
      <c r="G97" s="263">
        <f t="shared" si="8"/>
        <v>28495.53</v>
      </c>
      <c r="H97" s="263">
        <f t="shared" si="9"/>
        <v>3853949.3800000008</v>
      </c>
      <c r="I97" s="124"/>
      <c r="J97" s="133"/>
      <c r="K97" s="134"/>
      <c r="L97" s="132"/>
      <c r="M97" s="158"/>
      <c r="N97" s="122">
        <f t="shared" si="10"/>
        <v>0</v>
      </c>
      <c r="O97" s="85">
        <f t="shared" si="11"/>
        <v>15</v>
      </c>
      <c r="P97" s="85">
        <f t="shared" si="12"/>
        <v>15</v>
      </c>
      <c r="Q97" s="85">
        <f t="shared" si="13"/>
        <v>9</v>
      </c>
      <c r="R97" s="85">
        <f t="shared" si="14"/>
        <v>2025</v>
      </c>
      <c r="S97" s="85">
        <f t="shared" si="15"/>
        <v>365</v>
      </c>
      <c r="T97" s="85">
        <f t="shared" si="0"/>
        <v>30</v>
      </c>
      <c r="U97" s="85">
        <f t="shared" si="16"/>
        <v>16</v>
      </c>
      <c r="V97" s="85">
        <f t="shared" si="17"/>
        <v>15</v>
      </c>
      <c r="W97" s="129">
        <f t="shared" si="18"/>
        <v>0</v>
      </c>
      <c r="X97" s="85">
        <f t="shared" si="2"/>
        <v>4283</v>
      </c>
      <c r="Y97" s="130">
        <f t="shared" si="29"/>
        <v>11922.91</v>
      </c>
      <c r="Z97" s="130">
        <f t="shared" si="28"/>
        <v>18490.130043235808</v>
      </c>
      <c r="AA97" s="56">
        <f t="shared" si="19"/>
        <v>320</v>
      </c>
      <c r="AB97" s="88">
        <f t="shared" si="3"/>
        <v>45918</v>
      </c>
      <c r="AC97" s="85">
        <f t="shared" si="24"/>
        <v>4</v>
      </c>
      <c r="AD97" s="85">
        <f t="shared" si="4"/>
        <v>0</v>
      </c>
      <c r="AE97" s="85">
        <f t="shared" ref="AE97:AE160" si="31">IF(AD97&gt;=1,$O$31,IF(AE96=$O$31,AE96,$O$32))</f>
        <v>8.6999999999999994E-2</v>
      </c>
      <c r="AF97" s="85">
        <f t="shared" ref="AF97:AF160" si="32">IF((H96+G97)&lt;E96,H96+G97,IF(L96=$V$55,E96,IF(I96=0,IF($O$32=$O$31,E96,H96*(($O$31/12)/(1-(1+($O$31/12))^-(AA96)))),H96*(($O$31/12)/(1-(1+($O$31/12))^-(AA96))))))</f>
        <v>31010.312220895881</v>
      </c>
      <c r="AG97" s="85">
        <f t="shared" si="30"/>
        <v>31004.637234985526</v>
      </c>
      <c r="AK97" s="56" t="str">
        <f t="shared" si="25"/>
        <v/>
      </c>
      <c r="AL97" s="56" t="str">
        <f t="shared" si="26"/>
        <v/>
      </c>
      <c r="AM97" s="66">
        <v>2.9000000000000001E-2</v>
      </c>
    </row>
    <row r="98" spans="1:39" ht="15.75" thickBot="1" x14ac:dyDescent="0.3">
      <c r="A98" s="118">
        <f t="shared" si="1"/>
        <v>40</v>
      </c>
      <c r="B98" s="123">
        <f t="shared" si="6"/>
        <v>45945</v>
      </c>
      <c r="C98" s="123">
        <f t="shared" si="22"/>
        <v>45950</v>
      </c>
      <c r="D98" s="250">
        <f t="shared" si="7"/>
        <v>31004.637234985526</v>
      </c>
      <c r="E98" s="263">
        <f t="shared" ref="E98:E145" si="33">IF(AD98=1,AF98,AG98)</f>
        <v>31004.637234985526</v>
      </c>
      <c r="F98" s="251">
        <f t="shared" si="23"/>
        <v>3446.26</v>
      </c>
      <c r="G98" s="263">
        <f t="shared" si="8"/>
        <v>27558.38</v>
      </c>
      <c r="H98" s="251">
        <f t="shared" si="9"/>
        <v>3850503.120000001</v>
      </c>
      <c r="I98" s="124"/>
      <c r="J98" s="103"/>
      <c r="K98" s="104"/>
      <c r="L98" s="105"/>
      <c r="M98" s="158"/>
      <c r="N98" s="122">
        <f t="shared" si="10"/>
        <v>1</v>
      </c>
      <c r="O98" s="56">
        <f t="shared" si="11"/>
        <v>15</v>
      </c>
      <c r="P98" s="56">
        <f t="shared" si="12"/>
        <v>15</v>
      </c>
      <c r="Q98" s="56">
        <f t="shared" si="13"/>
        <v>10</v>
      </c>
      <c r="R98" s="56">
        <f t="shared" si="14"/>
        <v>2025</v>
      </c>
      <c r="S98" s="56">
        <f t="shared" si="15"/>
        <v>365</v>
      </c>
      <c r="T98" s="56">
        <f t="shared" si="0"/>
        <v>31</v>
      </c>
      <c r="U98" s="56">
        <f t="shared" si="16"/>
        <v>15</v>
      </c>
      <c r="V98" s="56">
        <f t="shared" si="17"/>
        <v>15</v>
      </c>
      <c r="W98" s="126">
        <f t="shared" si="18"/>
        <v>0</v>
      </c>
      <c r="X98" s="56">
        <f t="shared" si="2"/>
        <v>4282</v>
      </c>
      <c r="Y98" s="127">
        <f t="shared" si="29"/>
        <v>11915.15</v>
      </c>
      <c r="Z98" s="127">
        <f t="shared" si="28"/>
        <v>18490.130043235808</v>
      </c>
      <c r="AA98" s="56">
        <f t="shared" si="19"/>
        <v>319</v>
      </c>
      <c r="AB98" s="88">
        <f t="shared" si="3"/>
        <v>45948</v>
      </c>
      <c r="AC98" s="56">
        <f t="shared" si="24"/>
        <v>6</v>
      </c>
      <c r="AD98" s="85">
        <f t="shared" si="4"/>
        <v>0</v>
      </c>
      <c r="AE98" s="85">
        <f t="shared" si="31"/>
        <v>8.6999999999999994E-2</v>
      </c>
      <c r="AF98" s="85">
        <f t="shared" si="32"/>
        <v>31014.672987614602</v>
      </c>
      <c r="AG98" s="85">
        <f t="shared" si="30"/>
        <v>31004.637234985526</v>
      </c>
      <c r="AK98" s="56" t="str">
        <f t="shared" si="25"/>
        <v>Есть</v>
      </c>
      <c r="AL98" s="56" t="str">
        <f t="shared" si="26"/>
        <v>Нет</v>
      </c>
      <c r="AM98" s="66">
        <v>2.8000000000000001E-2</v>
      </c>
    </row>
    <row r="99" spans="1:39" ht="15.75" thickBot="1" x14ac:dyDescent="0.3">
      <c r="A99" s="118">
        <f t="shared" si="1"/>
        <v>41</v>
      </c>
      <c r="B99" s="123">
        <f t="shared" si="6"/>
        <v>45976</v>
      </c>
      <c r="C99" s="123">
        <f t="shared" si="22"/>
        <v>45979</v>
      </c>
      <c r="D99" s="250">
        <f t="shared" si="7"/>
        <v>31004.637234985526</v>
      </c>
      <c r="E99" s="263">
        <f t="shared" si="33"/>
        <v>31004.637234985526</v>
      </c>
      <c r="F99" s="251">
        <f t="shared" si="23"/>
        <v>2553.11</v>
      </c>
      <c r="G99" s="263">
        <f t="shared" si="8"/>
        <v>28451.53</v>
      </c>
      <c r="H99" s="251">
        <f t="shared" si="9"/>
        <v>3847950.0100000012</v>
      </c>
      <c r="I99" s="124"/>
      <c r="J99" s="103"/>
      <c r="K99" s="104"/>
      <c r="L99" s="105"/>
      <c r="M99" s="158"/>
      <c r="N99" s="122">
        <f t="shared" si="10"/>
        <v>0</v>
      </c>
      <c r="O99" s="56">
        <f t="shared" si="11"/>
        <v>15</v>
      </c>
      <c r="P99" s="56">
        <f t="shared" si="12"/>
        <v>15</v>
      </c>
      <c r="Q99" s="56">
        <f t="shared" si="13"/>
        <v>11</v>
      </c>
      <c r="R99" s="56">
        <f t="shared" si="14"/>
        <v>2025</v>
      </c>
      <c r="S99" s="56">
        <f t="shared" si="15"/>
        <v>365</v>
      </c>
      <c r="T99" s="56">
        <f t="shared" si="0"/>
        <v>30</v>
      </c>
      <c r="U99" s="56">
        <f t="shared" si="16"/>
        <v>16</v>
      </c>
      <c r="V99" s="56">
        <f t="shared" si="17"/>
        <v>15</v>
      </c>
      <c r="W99" s="126">
        <f t="shared" si="18"/>
        <v>0</v>
      </c>
      <c r="X99" s="56">
        <f t="shared" si="2"/>
        <v>4281</v>
      </c>
      <c r="Y99" s="127">
        <f t="shared" si="29"/>
        <v>11904.49</v>
      </c>
      <c r="Z99" s="127">
        <f t="shared" si="28"/>
        <v>18490.130043235808</v>
      </c>
      <c r="AA99" s="56">
        <f t="shared" si="19"/>
        <v>318</v>
      </c>
      <c r="AB99" s="88">
        <f t="shared" si="3"/>
        <v>45979</v>
      </c>
      <c r="AC99" s="56">
        <f t="shared" si="24"/>
        <v>2</v>
      </c>
      <c r="AD99" s="85">
        <f t="shared" si="4"/>
        <v>0</v>
      </c>
      <c r="AE99" s="85">
        <f t="shared" si="31"/>
        <v>8.6999999999999994E-2</v>
      </c>
      <c r="AF99" s="85">
        <f t="shared" si="32"/>
        <v>31011.671127794812</v>
      </c>
      <c r="AG99" s="85">
        <f t="shared" si="30"/>
        <v>31004.637234985526</v>
      </c>
      <c r="AK99" s="56" t="str">
        <f t="shared" si="25"/>
        <v/>
      </c>
      <c r="AL99" s="56" t="str">
        <f t="shared" si="26"/>
        <v/>
      </c>
      <c r="AM99" s="66">
        <v>2.7E-2</v>
      </c>
    </row>
    <row r="100" spans="1:39" ht="15.75" thickBot="1" x14ac:dyDescent="0.3">
      <c r="A100" s="118">
        <f t="shared" si="1"/>
        <v>42</v>
      </c>
      <c r="B100" s="123">
        <f t="shared" si="6"/>
        <v>46006</v>
      </c>
      <c r="C100" s="123">
        <f t="shared" si="22"/>
        <v>46009</v>
      </c>
      <c r="D100" s="250">
        <f t="shared" si="7"/>
        <v>31004.637234985526</v>
      </c>
      <c r="E100" s="263">
        <f t="shared" si="33"/>
        <v>31004.637234985526</v>
      </c>
      <c r="F100" s="251">
        <f t="shared" si="23"/>
        <v>3489.16</v>
      </c>
      <c r="G100" s="263">
        <f t="shared" si="8"/>
        <v>27515.48</v>
      </c>
      <c r="H100" s="251">
        <f t="shared" si="9"/>
        <v>3844460.850000001</v>
      </c>
      <c r="I100" s="124"/>
      <c r="J100" s="103"/>
      <c r="K100" s="104"/>
      <c r="L100" s="105"/>
      <c r="M100" s="158"/>
      <c r="N100" s="122">
        <f t="shared" si="10"/>
        <v>0</v>
      </c>
      <c r="O100" s="56">
        <f t="shared" si="11"/>
        <v>15</v>
      </c>
      <c r="P100" s="56">
        <f t="shared" si="12"/>
        <v>15</v>
      </c>
      <c r="Q100" s="56">
        <f t="shared" si="13"/>
        <v>12</v>
      </c>
      <c r="R100" s="56">
        <f t="shared" si="14"/>
        <v>2025</v>
      </c>
      <c r="S100" s="56">
        <f t="shared" si="15"/>
        <v>365</v>
      </c>
      <c r="T100" s="56">
        <f t="shared" si="0"/>
        <v>31</v>
      </c>
      <c r="U100" s="56">
        <f t="shared" si="16"/>
        <v>15</v>
      </c>
      <c r="V100" s="56">
        <f t="shared" si="17"/>
        <v>15</v>
      </c>
      <c r="W100" s="126">
        <f t="shared" si="18"/>
        <v>0</v>
      </c>
      <c r="X100" s="56">
        <f t="shared" si="2"/>
        <v>4280</v>
      </c>
      <c r="Y100" s="127">
        <f t="shared" si="29"/>
        <v>11896.6</v>
      </c>
      <c r="Z100" s="127">
        <f t="shared" si="28"/>
        <v>18490.130043235808</v>
      </c>
      <c r="AA100" s="56">
        <f t="shared" si="19"/>
        <v>317</v>
      </c>
      <c r="AB100" s="88">
        <f t="shared" si="3"/>
        <v>46009</v>
      </c>
      <c r="AC100" s="56">
        <f t="shared" si="24"/>
        <v>4</v>
      </c>
      <c r="AD100" s="85">
        <f t="shared" si="4"/>
        <v>0</v>
      </c>
      <c r="AE100" s="85">
        <f t="shared" si="31"/>
        <v>8.6999999999999994E-2</v>
      </c>
      <c r="AF100" s="85">
        <f t="shared" si="32"/>
        <v>31016.043201430672</v>
      </c>
      <c r="AG100" s="85">
        <f t="shared" si="30"/>
        <v>31004.637234985526</v>
      </c>
      <c r="AK100" s="56" t="str">
        <f t="shared" si="25"/>
        <v/>
      </c>
      <c r="AL100" s="56" t="str">
        <f t="shared" si="26"/>
        <v/>
      </c>
      <c r="AM100" s="66">
        <v>2.5999999999999999E-2</v>
      </c>
    </row>
    <row r="101" spans="1:39" ht="15.75" thickBot="1" x14ac:dyDescent="0.3">
      <c r="A101" s="118">
        <f t="shared" si="1"/>
        <v>43</v>
      </c>
      <c r="B101" s="123">
        <f t="shared" si="6"/>
        <v>46037</v>
      </c>
      <c r="C101" s="123">
        <f t="shared" si="22"/>
        <v>46041</v>
      </c>
      <c r="D101" s="250">
        <f t="shared" si="7"/>
        <v>31004.637234985526</v>
      </c>
      <c r="E101" s="263">
        <f t="shared" si="33"/>
        <v>31004.637234985526</v>
      </c>
      <c r="F101" s="251">
        <f t="shared" si="23"/>
        <v>2597.7600000000002</v>
      </c>
      <c r="G101" s="263">
        <f t="shared" si="8"/>
        <v>28406.880000000001</v>
      </c>
      <c r="H101" s="251">
        <f t="shared" si="9"/>
        <v>3841863.0900000012</v>
      </c>
      <c r="I101" s="124"/>
      <c r="J101" s="103"/>
      <c r="K101" s="104"/>
      <c r="L101" s="105"/>
      <c r="M101" s="158"/>
      <c r="N101" s="122">
        <f t="shared" si="10"/>
        <v>0</v>
      </c>
      <c r="O101" s="56">
        <f t="shared" si="11"/>
        <v>15</v>
      </c>
      <c r="P101" s="56">
        <f t="shared" si="12"/>
        <v>15</v>
      </c>
      <c r="Q101" s="56">
        <f t="shared" si="13"/>
        <v>1</v>
      </c>
      <c r="R101" s="56">
        <f t="shared" si="14"/>
        <v>2026</v>
      </c>
      <c r="S101" s="56">
        <f t="shared" si="15"/>
        <v>365</v>
      </c>
      <c r="T101" s="56">
        <f t="shared" si="0"/>
        <v>31</v>
      </c>
      <c r="U101" s="56">
        <f t="shared" si="16"/>
        <v>16</v>
      </c>
      <c r="V101" s="56">
        <f t="shared" si="17"/>
        <v>15</v>
      </c>
      <c r="W101" s="126">
        <f t="shared" si="18"/>
        <v>0</v>
      </c>
      <c r="X101" s="56">
        <f t="shared" si="2"/>
        <v>4279</v>
      </c>
      <c r="Y101" s="127">
        <f t="shared" si="29"/>
        <v>11885.81</v>
      </c>
      <c r="Z101" s="127">
        <f t="shared" si="28"/>
        <v>18490.130043235808</v>
      </c>
      <c r="AA101" s="56">
        <f t="shared" si="19"/>
        <v>316</v>
      </c>
      <c r="AB101" s="88">
        <f t="shared" si="3"/>
        <v>46040</v>
      </c>
      <c r="AC101" s="56">
        <f t="shared" si="24"/>
        <v>7</v>
      </c>
      <c r="AD101" s="85">
        <f t="shared" si="4"/>
        <v>0</v>
      </c>
      <c r="AE101" s="85">
        <f t="shared" si="31"/>
        <v>8.6999999999999994E-2</v>
      </c>
      <c r="AF101" s="85">
        <f t="shared" si="32"/>
        <v>31013.052346492535</v>
      </c>
      <c r="AG101" s="85">
        <f t="shared" si="30"/>
        <v>31004.637234985526</v>
      </c>
      <c r="AK101" s="56" t="str">
        <f t="shared" si="25"/>
        <v/>
      </c>
      <c r="AL101" s="56" t="str">
        <f t="shared" si="26"/>
        <v/>
      </c>
      <c r="AM101" s="66">
        <v>2.5000000000000001E-2</v>
      </c>
    </row>
    <row r="102" spans="1:39" ht="15.75" thickBot="1" x14ac:dyDescent="0.3">
      <c r="A102" s="118">
        <f t="shared" si="1"/>
        <v>44</v>
      </c>
      <c r="B102" s="123">
        <f t="shared" si="6"/>
        <v>46068</v>
      </c>
      <c r="C102" s="123">
        <f t="shared" si="22"/>
        <v>46071</v>
      </c>
      <c r="D102" s="250">
        <f t="shared" si="7"/>
        <v>31004.637234985526</v>
      </c>
      <c r="E102" s="263">
        <f t="shared" si="33"/>
        <v>31004.637234985526</v>
      </c>
      <c r="F102" s="251">
        <f t="shared" si="23"/>
        <v>2616.96</v>
      </c>
      <c r="G102" s="263">
        <f t="shared" si="8"/>
        <v>28387.68</v>
      </c>
      <c r="H102" s="251">
        <f t="shared" si="9"/>
        <v>3839246.1300000013</v>
      </c>
      <c r="I102" s="124"/>
      <c r="J102" s="103"/>
      <c r="K102" s="104"/>
      <c r="L102" s="105"/>
      <c r="M102" s="158"/>
      <c r="N102" s="122">
        <f t="shared" si="10"/>
        <v>0</v>
      </c>
      <c r="O102" s="56">
        <f t="shared" si="11"/>
        <v>15</v>
      </c>
      <c r="P102" s="56">
        <f t="shared" si="12"/>
        <v>15</v>
      </c>
      <c r="Q102" s="56">
        <f t="shared" si="13"/>
        <v>2</v>
      </c>
      <c r="R102" s="56">
        <f t="shared" si="14"/>
        <v>2026</v>
      </c>
      <c r="S102" s="56">
        <f t="shared" si="15"/>
        <v>365</v>
      </c>
      <c r="T102" s="56">
        <f t="shared" si="0"/>
        <v>28</v>
      </c>
      <c r="U102" s="56">
        <f t="shared" si="16"/>
        <v>16</v>
      </c>
      <c r="V102" s="56">
        <f t="shared" si="17"/>
        <v>15</v>
      </c>
      <c r="W102" s="126">
        <f t="shared" si="18"/>
        <v>0</v>
      </c>
      <c r="X102" s="56">
        <f t="shared" si="2"/>
        <v>4278</v>
      </c>
      <c r="Y102" s="127">
        <f t="shared" si="29"/>
        <v>11877.78</v>
      </c>
      <c r="Z102" s="127">
        <f t="shared" si="28"/>
        <v>18490.130043235808</v>
      </c>
      <c r="AA102" s="56">
        <f t="shared" si="19"/>
        <v>315</v>
      </c>
      <c r="AB102" s="88">
        <f t="shared" si="3"/>
        <v>46071</v>
      </c>
      <c r="AC102" s="56">
        <f t="shared" si="24"/>
        <v>3</v>
      </c>
      <c r="AD102" s="85">
        <f t="shared" si="4"/>
        <v>0</v>
      </c>
      <c r="AE102" s="85">
        <f t="shared" si="31"/>
        <v>8.6999999999999994E-2</v>
      </c>
      <c r="AF102" s="85">
        <f t="shared" si="32"/>
        <v>31017.435884672708</v>
      </c>
      <c r="AG102" s="85">
        <f t="shared" si="30"/>
        <v>31004.637234985526</v>
      </c>
      <c r="AK102" s="56" t="str">
        <f t="shared" si="25"/>
        <v/>
      </c>
      <c r="AL102" s="56" t="str">
        <f t="shared" si="26"/>
        <v/>
      </c>
      <c r="AM102" s="66">
        <v>2.4E-2</v>
      </c>
    </row>
    <row r="103" spans="1:39" ht="15.75" thickBot="1" x14ac:dyDescent="0.3">
      <c r="A103" s="118">
        <f t="shared" si="1"/>
        <v>45</v>
      </c>
      <c r="B103" s="123">
        <f t="shared" si="6"/>
        <v>46096</v>
      </c>
      <c r="C103" s="123">
        <f t="shared" si="22"/>
        <v>46099</v>
      </c>
      <c r="D103" s="250">
        <f t="shared" si="7"/>
        <v>31004.637234985526</v>
      </c>
      <c r="E103" s="263">
        <f t="shared" si="33"/>
        <v>31004.637234985526</v>
      </c>
      <c r="F103" s="251">
        <f t="shared" si="23"/>
        <v>5381.62</v>
      </c>
      <c r="G103" s="263">
        <f t="shared" si="8"/>
        <v>25623.02</v>
      </c>
      <c r="H103" s="251">
        <f t="shared" si="9"/>
        <v>3833864.5100000012</v>
      </c>
      <c r="I103" s="124"/>
      <c r="J103" s="103"/>
      <c r="K103" s="104"/>
      <c r="L103" s="105"/>
      <c r="M103" s="158"/>
      <c r="N103" s="122">
        <f t="shared" si="10"/>
        <v>0</v>
      </c>
      <c r="O103" s="56">
        <f t="shared" si="11"/>
        <v>15</v>
      </c>
      <c r="P103" s="56">
        <f t="shared" si="12"/>
        <v>15</v>
      </c>
      <c r="Q103" s="56">
        <f t="shared" si="13"/>
        <v>3</v>
      </c>
      <c r="R103" s="56">
        <f t="shared" si="14"/>
        <v>2026</v>
      </c>
      <c r="S103" s="56">
        <f t="shared" si="15"/>
        <v>365</v>
      </c>
      <c r="T103" s="56">
        <f t="shared" si="0"/>
        <v>31</v>
      </c>
      <c r="U103" s="56">
        <f t="shared" si="16"/>
        <v>13</v>
      </c>
      <c r="V103" s="56">
        <f t="shared" si="17"/>
        <v>15</v>
      </c>
      <c r="W103" s="126">
        <f t="shared" si="18"/>
        <v>0</v>
      </c>
      <c r="X103" s="56">
        <f t="shared" si="2"/>
        <v>4277</v>
      </c>
      <c r="Y103" s="127">
        <f t="shared" si="29"/>
        <v>11869.69</v>
      </c>
      <c r="Z103" s="127">
        <f t="shared" si="28"/>
        <v>18490.130043235808</v>
      </c>
      <c r="AA103" s="56">
        <f t="shared" si="19"/>
        <v>314</v>
      </c>
      <c r="AB103" s="88">
        <f t="shared" si="3"/>
        <v>46099</v>
      </c>
      <c r="AC103" s="56">
        <f t="shared" si="24"/>
        <v>3</v>
      </c>
      <c r="AD103" s="85">
        <f t="shared" si="4"/>
        <v>0</v>
      </c>
      <c r="AE103" s="85">
        <f t="shared" si="31"/>
        <v>8.6999999999999994E-2</v>
      </c>
      <c r="AF103" s="85">
        <f t="shared" si="32"/>
        <v>31021.855496398686</v>
      </c>
      <c r="AG103" s="85">
        <f t="shared" si="30"/>
        <v>31004.637234985526</v>
      </c>
      <c r="AK103" s="56" t="str">
        <f t="shared" si="25"/>
        <v/>
      </c>
      <c r="AL103" s="56" t="str">
        <f t="shared" si="26"/>
        <v/>
      </c>
      <c r="AM103" s="66">
        <v>2.3E-2</v>
      </c>
    </row>
    <row r="104" spans="1:39" ht="15.75" thickBot="1" x14ac:dyDescent="0.3">
      <c r="A104" s="118">
        <f t="shared" si="1"/>
        <v>46</v>
      </c>
      <c r="B104" s="123">
        <f t="shared" si="6"/>
        <v>46127</v>
      </c>
      <c r="C104" s="123">
        <f t="shared" si="22"/>
        <v>46132</v>
      </c>
      <c r="D104" s="250">
        <f t="shared" si="7"/>
        <v>31004.637234985526</v>
      </c>
      <c r="E104" s="263">
        <f t="shared" si="33"/>
        <v>31004.637234985526</v>
      </c>
      <c r="F104" s="251">
        <f t="shared" si="23"/>
        <v>2676.06</v>
      </c>
      <c r="G104" s="263">
        <f t="shared" si="8"/>
        <v>28328.58</v>
      </c>
      <c r="H104" s="251">
        <f t="shared" si="9"/>
        <v>3831188.4500000011</v>
      </c>
      <c r="I104" s="124"/>
      <c r="J104" s="103"/>
      <c r="K104" s="104"/>
      <c r="L104" s="105"/>
      <c r="M104" s="158"/>
      <c r="N104" s="122">
        <f t="shared" si="10"/>
        <v>1</v>
      </c>
      <c r="O104" s="56">
        <f t="shared" si="11"/>
        <v>15</v>
      </c>
      <c r="P104" s="56">
        <f t="shared" si="12"/>
        <v>15</v>
      </c>
      <c r="Q104" s="56">
        <f t="shared" si="13"/>
        <v>4</v>
      </c>
      <c r="R104" s="56">
        <f t="shared" si="14"/>
        <v>2026</v>
      </c>
      <c r="S104" s="56">
        <f t="shared" si="15"/>
        <v>365</v>
      </c>
      <c r="T104" s="56">
        <f t="shared" si="0"/>
        <v>30</v>
      </c>
      <c r="U104" s="56">
        <f t="shared" si="16"/>
        <v>16</v>
      </c>
      <c r="V104" s="56">
        <f t="shared" si="17"/>
        <v>15</v>
      </c>
      <c r="W104" s="126">
        <f t="shared" si="18"/>
        <v>0</v>
      </c>
      <c r="X104" s="56">
        <f t="shared" si="2"/>
        <v>4276</v>
      </c>
      <c r="Y104" s="127">
        <f t="shared" si="29"/>
        <v>11853.05</v>
      </c>
      <c r="Z104" s="127">
        <f t="shared" si="28"/>
        <v>18490.130043235808</v>
      </c>
      <c r="AA104" s="56">
        <f t="shared" si="19"/>
        <v>313</v>
      </c>
      <c r="AB104" s="88">
        <f t="shared" si="3"/>
        <v>46130</v>
      </c>
      <c r="AC104" s="56">
        <f t="shared" si="24"/>
        <v>6</v>
      </c>
      <c r="AD104" s="85">
        <f t="shared" si="4"/>
        <v>0</v>
      </c>
      <c r="AE104" s="85">
        <f t="shared" si="31"/>
        <v>8.6999999999999994E-2</v>
      </c>
      <c r="AF104" s="85">
        <f t="shared" si="32"/>
        <v>31004.110402224658</v>
      </c>
      <c r="AG104" s="85">
        <f t="shared" si="30"/>
        <v>31004.637234985526</v>
      </c>
      <c r="AK104" s="56" t="str">
        <f t="shared" si="25"/>
        <v>Есть</v>
      </c>
      <c r="AL104" s="56" t="str">
        <f t="shared" si="26"/>
        <v>Нет</v>
      </c>
      <c r="AM104" s="66">
        <v>2.1999999999999999E-2</v>
      </c>
    </row>
    <row r="105" spans="1:39" ht="15.75" thickBot="1" x14ac:dyDescent="0.3">
      <c r="A105" s="118">
        <f t="shared" si="1"/>
        <v>47</v>
      </c>
      <c r="B105" s="123">
        <f t="shared" si="6"/>
        <v>46157</v>
      </c>
      <c r="C105" s="123">
        <f t="shared" si="22"/>
        <v>46160</v>
      </c>
      <c r="D105" s="250">
        <f t="shared" si="7"/>
        <v>31004.637234985526</v>
      </c>
      <c r="E105" s="263">
        <f t="shared" si="33"/>
        <v>31004.637234985526</v>
      </c>
      <c r="F105" s="251">
        <f t="shared" si="23"/>
        <v>3609.02</v>
      </c>
      <c r="G105" s="263">
        <f t="shared" si="8"/>
        <v>27395.62</v>
      </c>
      <c r="H105" s="251">
        <f t="shared" si="9"/>
        <v>3827579.4300000011</v>
      </c>
      <c r="I105" s="124"/>
      <c r="J105" s="103"/>
      <c r="K105" s="104"/>
      <c r="L105" s="105"/>
      <c r="M105" s="158"/>
      <c r="N105" s="122">
        <f t="shared" si="10"/>
        <v>0</v>
      </c>
      <c r="O105" s="56">
        <f t="shared" si="11"/>
        <v>15</v>
      </c>
      <c r="P105" s="56">
        <f t="shared" si="12"/>
        <v>15</v>
      </c>
      <c r="Q105" s="56">
        <f t="shared" si="13"/>
        <v>5</v>
      </c>
      <c r="R105" s="56">
        <f t="shared" si="14"/>
        <v>2026</v>
      </c>
      <c r="S105" s="56">
        <f t="shared" si="15"/>
        <v>365</v>
      </c>
      <c r="T105" s="56">
        <f t="shared" si="0"/>
        <v>31</v>
      </c>
      <c r="U105" s="56">
        <f t="shared" si="16"/>
        <v>15</v>
      </c>
      <c r="V105" s="56">
        <f t="shared" si="17"/>
        <v>15</v>
      </c>
      <c r="W105" s="126">
        <f t="shared" si="18"/>
        <v>0</v>
      </c>
      <c r="X105" s="56">
        <f t="shared" si="2"/>
        <v>4275</v>
      </c>
      <c r="Y105" s="127">
        <f t="shared" si="29"/>
        <v>11844.78</v>
      </c>
      <c r="Z105" s="127">
        <f t="shared" si="28"/>
        <v>18490.130043235808</v>
      </c>
      <c r="AA105" s="56">
        <f t="shared" si="19"/>
        <v>312</v>
      </c>
      <c r="AB105" s="88">
        <f t="shared" si="3"/>
        <v>46160</v>
      </c>
      <c r="AC105" s="56">
        <f t="shared" si="24"/>
        <v>1</v>
      </c>
      <c r="AD105" s="85">
        <f t="shared" si="4"/>
        <v>0</v>
      </c>
      <c r="AE105" s="85">
        <f t="shared" si="31"/>
        <v>8.6999999999999994E-2</v>
      </c>
      <c r="AF105" s="85">
        <f t="shared" si="32"/>
        <v>31008.420552529606</v>
      </c>
      <c r="AG105" s="85">
        <f t="shared" si="30"/>
        <v>31004.637234985526</v>
      </c>
      <c r="AK105" s="56" t="str">
        <f t="shared" si="25"/>
        <v/>
      </c>
      <c r="AL105" s="56" t="str">
        <f t="shared" si="26"/>
        <v/>
      </c>
      <c r="AM105" s="66">
        <v>2.1000000000000001E-2</v>
      </c>
    </row>
    <row r="106" spans="1:39" ht="15.75" thickBot="1" x14ac:dyDescent="0.3">
      <c r="A106" s="118">
        <f t="shared" si="1"/>
        <v>48</v>
      </c>
      <c r="B106" s="123">
        <f t="shared" si="6"/>
        <v>46188</v>
      </c>
      <c r="C106" s="123">
        <f t="shared" si="22"/>
        <v>46191</v>
      </c>
      <c r="D106" s="250">
        <f t="shared" si="7"/>
        <v>31004.637234985526</v>
      </c>
      <c r="E106" s="263">
        <f t="shared" si="33"/>
        <v>31004.637234985526</v>
      </c>
      <c r="F106" s="251">
        <f t="shared" si="23"/>
        <v>2722.5</v>
      </c>
      <c r="G106" s="263">
        <f t="shared" si="8"/>
        <v>28282.14</v>
      </c>
      <c r="H106" s="251">
        <f t="shared" si="9"/>
        <v>3824856.9300000011</v>
      </c>
      <c r="I106" s="124"/>
      <c r="J106" s="103"/>
      <c r="K106" s="104"/>
      <c r="L106" s="105"/>
      <c r="M106" s="158"/>
      <c r="N106" s="122">
        <f t="shared" si="10"/>
        <v>0</v>
      </c>
      <c r="O106" s="56">
        <f t="shared" si="11"/>
        <v>15</v>
      </c>
      <c r="P106" s="56">
        <f t="shared" si="12"/>
        <v>15</v>
      </c>
      <c r="Q106" s="56">
        <f t="shared" si="13"/>
        <v>6</v>
      </c>
      <c r="R106" s="56">
        <f t="shared" si="14"/>
        <v>2026</v>
      </c>
      <c r="S106" s="56">
        <f t="shared" si="15"/>
        <v>365</v>
      </c>
      <c r="T106" s="56">
        <f t="shared" si="0"/>
        <v>30</v>
      </c>
      <c r="U106" s="56">
        <f t="shared" si="16"/>
        <v>16</v>
      </c>
      <c r="V106" s="56">
        <f t="shared" si="17"/>
        <v>15</v>
      </c>
      <c r="W106" s="126">
        <f t="shared" si="18"/>
        <v>0</v>
      </c>
      <c r="X106" s="56">
        <f t="shared" si="2"/>
        <v>4274</v>
      </c>
      <c r="Y106" s="127">
        <f t="shared" si="29"/>
        <v>11833.62</v>
      </c>
      <c r="Z106" s="127">
        <f t="shared" si="28"/>
        <v>18490.130043235808</v>
      </c>
      <c r="AA106" s="56">
        <f t="shared" si="19"/>
        <v>311</v>
      </c>
      <c r="AB106" s="88">
        <f t="shared" si="3"/>
        <v>46191</v>
      </c>
      <c r="AC106" s="56">
        <f t="shared" si="24"/>
        <v>4</v>
      </c>
      <c r="AD106" s="85">
        <f t="shared" si="4"/>
        <v>0</v>
      </c>
      <c r="AE106" s="85">
        <f t="shared" si="31"/>
        <v>8.6999999999999994E-2</v>
      </c>
      <c r="AF106" s="85">
        <f t="shared" si="32"/>
        <v>31005.368960839714</v>
      </c>
      <c r="AG106" s="85">
        <f t="shared" si="30"/>
        <v>31004.637234985526</v>
      </c>
      <c r="AK106" s="56" t="str">
        <f t="shared" si="25"/>
        <v/>
      </c>
      <c r="AL106" s="56" t="str">
        <f t="shared" si="26"/>
        <v/>
      </c>
      <c r="AM106" s="66">
        <v>0.02</v>
      </c>
    </row>
    <row r="107" spans="1:39" ht="15.75" thickBot="1" x14ac:dyDescent="0.3">
      <c r="A107" s="118">
        <f t="shared" si="1"/>
        <v>49</v>
      </c>
      <c r="B107" s="123">
        <f t="shared" si="6"/>
        <v>46218</v>
      </c>
      <c r="C107" s="123">
        <f t="shared" si="22"/>
        <v>46223</v>
      </c>
      <c r="D107" s="250">
        <f t="shared" si="7"/>
        <v>31004.637234985526</v>
      </c>
      <c r="E107" s="263">
        <f t="shared" si="33"/>
        <v>31004.637234985526</v>
      </c>
      <c r="F107" s="251">
        <f t="shared" si="23"/>
        <v>3654.29</v>
      </c>
      <c r="G107" s="263">
        <f t="shared" si="8"/>
        <v>27350.35</v>
      </c>
      <c r="H107" s="251">
        <f t="shared" si="9"/>
        <v>3821202.6400000011</v>
      </c>
      <c r="I107" s="124"/>
      <c r="J107" s="103"/>
      <c r="K107" s="104"/>
      <c r="L107" s="105"/>
      <c r="M107" s="158"/>
      <c r="N107" s="122">
        <f t="shared" si="10"/>
        <v>0</v>
      </c>
      <c r="O107" s="56">
        <f t="shared" si="11"/>
        <v>15</v>
      </c>
      <c r="P107" s="56">
        <f t="shared" si="12"/>
        <v>15</v>
      </c>
      <c r="Q107" s="56">
        <f t="shared" si="13"/>
        <v>7</v>
      </c>
      <c r="R107" s="56">
        <f t="shared" si="14"/>
        <v>2026</v>
      </c>
      <c r="S107" s="56">
        <f t="shared" si="15"/>
        <v>365</v>
      </c>
      <c r="T107" s="56">
        <f t="shared" si="0"/>
        <v>31</v>
      </c>
      <c r="U107" s="56">
        <f t="shared" si="16"/>
        <v>15</v>
      </c>
      <c r="V107" s="56">
        <f t="shared" si="17"/>
        <v>15</v>
      </c>
      <c r="W107" s="126">
        <f t="shared" si="18"/>
        <v>0</v>
      </c>
      <c r="X107" s="56">
        <f t="shared" si="2"/>
        <v>4273</v>
      </c>
      <c r="Y107" s="127">
        <f t="shared" si="29"/>
        <v>11825.2</v>
      </c>
      <c r="Z107" s="127">
        <f t="shared" si="28"/>
        <v>18490.130043235808</v>
      </c>
      <c r="AA107" s="56">
        <f t="shared" si="19"/>
        <v>310</v>
      </c>
      <c r="AB107" s="88">
        <f t="shared" si="3"/>
        <v>46221</v>
      </c>
      <c r="AC107" s="56">
        <f t="shared" si="24"/>
        <v>6</v>
      </c>
      <c r="AD107" s="85">
        <f t="shared" si="4"/>
        <v>0</v>
      </c>
      <c r="AE107" s="85">
        <f t="shared" si="31"/>
        <v>8.6999999999999994E-2</v>
      </c>
      <c r="AF107" s="85">
        <f t="shared" si="32"/>
        <v>31009.689547186073</v>
      </c>
      <c r="AG107" s="85">
        <f t="shared" si="30"/>
        <v>31004.637234985526</v>
      </c>
      <c r="AK107" s="56" t="str">
        <f t="shared" si="25"/>
        <v/>
      </c>
      <c r="AL107" s="56" t="str">
        <f t="shared" si="26"/>
        <v/>
      </c>
      <c r="AM107" s="66">
        <v>1.9E-2</v>
      </c>
    </row>
    <row r="108" spans="1:39" ht="15.75" thickBot="1" x14ac:dyDescent="0.3">
      <c r="A108" s="118">
        <f t="shared" si="1"/>
        <v>50</v>
      </c>
      <c r="B108" s="123">
        <f t="shared" si="6"/>
        <v>46249</v>
      </c>
      <c r="C108" s="123">
        <f t="shared" si="22"/>
        <v>46252</v>
      </c>
      <c r="D108" s="250">
        <f t="shared" si="7"/>
        <v>31004.637234985526</v>
      </c>
      <c r="E108" s="263">
        <f t="shared" si="33"/>
        <v>31004.637234985526</v>
      </c>
      <c r="F108" s="251">
        <f t="shared" si="23"/>
        <v>2769.62</v>
      </c>
      <c r="G108" s="263">
        <f t="shared" si="8"/>
        <v>28235.02</v>
      </c>
      <c r="H108" s="251">
        <f t="shared" si="9"/>
        <v>3818433.0200000009</v>
      </c>
      <c r="I108" s="124"/>
      <c r="J108" s="103"/>
      <c r="K108" s="104"/>
      <c r="L108" s="105"/>
      <c r="M108" s="158"/>
      <c r="N108" s="122">
        <f t="shared" si="10"/>
        <v>0</v>
      </c>
      <c r="O108" s="56">
        <f t="shared" si="11"/>
        <v>15</v>
      </c>
      <c r="P108" s="56">
        <f t="shared" si="12"/>
        <v>15</v>
      </c>
      <c r="Q108" s="56">
        <f t="shared" si="13"/>
        <v>8</v>
      </c>
      <c r="R108" s="56">
        <f t="shared" si="14"/>
        <v>2026</v>
      </c>
      <c r="S108" s="56">
        <f t="shared" si="15"/>
        <v>365</v>
      </c>
      <c r="T108" s="56">
        <f t="shared" si="0"/>
        <v>31</v>
      </c>
      <c r="U108" s="56">
        <f t="shared" si="16"/>
        <v>16</v>
      </c>
      <c r="V108" s="56">
        <f t="shared" si="17"/>
        <v>15</v>
      </c>
      <c r="W108" s="126">
        <f t="shared" si="18"/>
        <v>0</v>
      </c>
      <c r="X108" s="56">
        <f t="shared" si="2"/>
        <v>4272</v>
      </c>
      <c r="Y108" s="127">
        <f t="shared" si="29"/>
        <v>11813.91</v>
      </c>
      <c r="Z108" s="127">
        <f t="shared" si="28"/>
        <v>18490.130043235808</v>
      </c>
      <c r="AA108" s="56">
        <f t="shared" si="19"/>
        <v>309</v>
      </c>
      <c r="AB108" s="88">
        <f t="shared" si="3"/>
        <v>46252</v>
      </c>
      <c r="AC108" s="56">
        <f t="shared" si="24"/>
        <v>2</v>
      </c>
      <c r="AD108" s="85">
        <f t="shared" si="4"/>
        <v>0</v>
      </c>
      <c r="AE108" s="85">
        <f t="shared" si="31"/>
        <v>8.6999999999999994E-2</v>
      </c>
      <c r="AF108" s="85">
        <f t="shared" si="32"/>
        <v>31006.648174620103</v>
      </c>
      <c r="AG108" s="85">
        <f t="shared" si="30"/>
        <v>31004.637234985526</v>
      </c>
      <c r="AK108" s="56" t="str">
        <f t="shared" si="25"/>
        <v/>
      </c>
      <c r="AL108" s="56" t="str">
        <f t="shared" si="26"/>
        <v/>
      </c>
      <c r="AM108" s="66">
        <v>1.7999999999999999E-2</v>
      </c>
    </row>
    <row r="109" spans="1:39" ht="15.75" thickBot="1" x14ac:dyDescent="0.3">
      <c r="A109" s="118">
        <f t="shared" si="1"/>
        <v>51</v>
      </c>
      <c r="B109" s="123">
        <f t="shared" si="6"/>
        <v>46280</v>
      </c>
      <c r="C109" s="123">
        <f t="shared" si="22"/>
        <v>46283</v>
      </c>
      <c r="D109" s="250">
        <f t="shared" si="7"/>
        <v>31004.637234985526</v>
      </c>
      <c r="E109" s="263">
        <f t="shared" si="33"/>
        <v>31004.637234985526</v>
      </c>
      <c r="F109" s="251">
        <f t="shared" si="23"/>
        <v>2790.08</v>
      </c>
      <c r="G109" s="263">
        <f t="shared" si="8"/>
        <v>28214.560000000001</v>
      </c>
      <c r="H109" s="251">
        <f t="shared" si="9"/>
        <v>3815642.9400000009</v>
      </c>
      <c r="I109" s="124"/>
      <c r="J109" s="103"/>
      <c r="K109" s="104"/>
      <c r="L109" s="105"/>
      <c r="M109" s="158"/>
      <c r="N109" s="122">
        <f t="shared" si="10"/>
        <v>0</v>
      </c>
      <c r="O109" s="56">
        <f t="shared" si="11"/>
        <v>15</v>
      </c>
      <c r="P109" s="56">
        <f t="shared" si="12"/>
        <v>15</v>
      </c>
      <c r="Q109" s="56">
        <f t="shared" si="13"/>
        <v>9</v>
      </c>
      <c r="R109" s="56">
        <f t="shared" si="14"/>
        <v>2026</v>
      </c>
      <c r="S109" s="56">
        <f t="shared" si="15"/>
        <v>365</v>
      </c>
      <c r="T109" s="56">
        <f t="shared" si="0"/>
        <v>30</v>
      </c>
      <c r="U109" s="56">
        <f t="shared" si="16"/>
        <v>16</v>
      </c>
      <c r="V109" s="56">
        <f t="shared" si="17"/>
        <v>15</v>
      </c>
      <c r="W109" s="126">
        <f t="shared" si="18"/>
        <v>0</v>
      </c>
      <c r="X109" s="56">
        <f t="shared" si="2"/>
        <v>4271</v>
      </c>
      <c r="Y109" s="127">
        <f t="shared" si="29"/>
        <v>11805.34</v>
      </c>
      <c r="Z109" s="127">
        <f t="shared" si="28"/>
        <v>18490.130043235808</v>
      </c>
      <c r="AA109" s="56">
        <f t="shared" si="19"/>
        <v>308</v>
      </c>
      <c r="AB109" s="88">
        <f t="shared" si="3"/>
        <v>46283</v>
      </c>
      <c r="AC109" s="56">
        <f t="shared" si="24"/>
        <v>5</v>
      </c>
      <c r="AD109" s="85">
        <f t="shared" si="4"/>
        <v>0</v>
      </c>
      <c r="AE109" s="85">
        <f t="shared" si="31"/>
        <v>8.6999999999999994E-2</v>
      </c>
      <c r="AF109" s="85">
        <f t="shared" si="32"/>
        <v>31010.979384671886</v>
      </c>
      <c r="AG109" s="85">
        <f t="shared" si="30"/>
        <v>31004.637234985526</v>
      </c>
      <c r="AK109" s="56" t="str">
        <f t="shared" si="25"/>
        <v/>
      </c>
      <c r="AL109" s="56" t="str">
        <f t="shared" si="26"/>
        <v/>
      </c>
      <c r="AM109" s="66">
        <v>1.7000000000000001E-2</v>
      </c>
    </row>
    <row r="110" spans="1:39" ht="15.75" thickBot="1" x14ac:dyDescent="0.3">
      <c r="A110" s="118">
        <f t="shared" si="1"/>
        <v>52</v>
      </c>
      <c r="B110" s="123">
        <f t="shared" si="6"/>
        <v>46310</v>
      </c>
      <c r="C110" s="123">
        <f t="shared" si="22"/>
        <v>46314</v>
      </c>
      <c r="D110" s="250">
        <f t="shared" si="7"/>
        <v>31004.637234985526</v>
      </c>
      <c r="E110" s="263">
        <f t="shared" si="33"/>
        <v>31004.637234985526</v>
      </c>
      <c r="F110" s="251">
        <f t="shared" si="23"/>
        <v>3720.18</v>
      </c>
      <c r="G110" s="263">
        <f t="shared" si="8"/>
        <v>27284.46</v>
      </c>
      <c r="H110" s="251">
        <f t="shared" si="9"/>
        <v>3811922.7600000007</v>
      </c>
      <c r="I110" s="124"/>
      <c r="J110" s="103"/>
      <c r="K110" s="104"/>
      <c r="L110" s="105"/>
      <c r="M110" s="158"/>
      <c r="N110" s="122">
        <f t="shared" si="10"/>
        <v>1</v>
      </c>
      <c r="O110" s="56">
        <f t="shared" si="11"/>
        <v>15</v>
      </c>
      <c r="P110" s="56">
        <f t="shared" si="12"/>
        <v>15</v>
      </c>
      <c r="Q110" s="56">
        <f t="shared" si="13"/>
        <v>10</v>
      </c>
      <c r="R110" s="56">
        <f t="shared" si="14"/>
        <v>2026</v>
      </c>
      <c r="S110" s="56">
        <f t="shared" si="15"/>
        <v>365</v>
      </c>
      <c r="T110" s="56">
        <f t="shared" si="0"/>
        <v>31</v>
      </c>
      <c r="U110" s="56">
        <f t="shared" si="16"/>
        <v>15</v>
      </c>
      <c r="V110" s="56">
        <f t="shared" si="17"/>
        <v>15</v>
      </c>
      <c r="W110" s="126">
        <f t="shared" si="18"/>
        <v>0</v>
      </c>
      <c r="X110" s="56">
        <f t="shared" si="2"/>
        <v>4270</v>
      </c>
      <c r="Y110" s="127">
        <f t="shared" si="29"/>
        <v>11796.72</v>
      </c>
      <c r="Z110" s="127">
        <f t="shared" si="28"/>
        <v>18490.130043235808</v>
      </c>
      <c r="AA110" s="56">
        <f t="shared" si="19"/>
        <v>307</v>
      </c>
      <c r="AB110" s="88">
        <f t="shared" si="3"/>
        <v>46313</v>
      </c>
      <c r="AC110" s="56">
        <f t="shared" si="24"/>
        <v>7</v>
      </c>
      <c r="AD110" s="85">
        <f t="shared" si="4"/>
        <v>0</v>
      </c>
      <c r="AE110" s="85">
        <f t="shared" si="31"/>
        <v>8.6999999999999994E-2</v>
      </c>
      <c r="AF110" s="85">
        <f t="shared" si="32"/>
        <v>31015.346487410665</v>
      </c>
      <c r="AG110" s="85">
        <f t="shared" si="30"/>
        <v>31004.637234985526</v>
      </c>
      <c r="AK110" s="56" t="str">
        <f t="shared" si="25"/>
        <v>Есть</v>
      </c>
      <c r="AL110" s="56" t="str">
        <f t="shared" si="26"/>
        <v>Нет</v>
      </c>
      <c r="AM110" s="66">
        <v>1.6E-2</v>
      </c>
    </row>
    <row r="111" spans="1:39" ht="15.75" thickBot="1" x14ac:dyDescent="0.3">
      <c r="A111" s="118">
        <f t="shared" si="1"/>
        <v>53</v>
      </c>
      <c r="B111" s="123">
        <f t="shared" si="6"/>
        <v>46341</v>
      </c>
      <c r="C111" s="123">
        <f t="shared" si="22"/>
        <v>46344</v>
      </c>
      <c r="D111" s="250">
        <f t="shared" si="7"/>
        <v>31004.637234985526</v>
      </c>
      <c r="E111" s="263">
        <f t="shared" si="33"/>
        <v>31004.637234985526</v>
      </c>
      <c r="F111" s="251">
        <f t="shared" si="23"/>
        <v>2838.19</v>
      </c>
      <c r="G111" s="263">
        <f t="shared" si="8"/>
        <v>28166.45</v>
      </c>
      <c r="H111" s="251">
        <f t="shared" si="9"/>
        <v>3809084.5700000008</v>
      </c>
      <c r="I111" s="124"/>
      <c r="J111" s="103"/>
      <c r="K111" s="104"/>
      <c r="L111" s="105"/>
      <c r="M111" s="158"/>
      <c r="N111" s="122">
        <f t="shared" si="10"/>
        <v>0</v>
      </c>
      <c r="O111" s="56">
        <f t="shared" si="11"/>
        <v>15</v>
      </c>
      <c r="P111" s="56">
        <f t="shared" si="12"/>
        <v>15</v>
      </c>
      <c r="Q111" s="56">
        <f t="shared" si="13"/>
        <v>11</v>
      </c>
      <c r="R111" s="56">
        <f t="shared" si="14"/>
        <v>2026</v>
      </c>
      <c r="S111" s="56">
        <f t="shared" si="15"/>
        <v>365</v>
      </c>
      <c r="T111" s="56">
        <f t="shared" si="0"/>
        <v>30</v>
      </c>
      <c r="U111" s="56">
        <f t="shared" si="16"/>
        <v>16</v>
      </c>
      <c r="V111" s="56">
        <f t="shared" si="17"/>
        <v>15</v>
      </c>
      <c r="W111" s="126">
        <f t="shared" si="18"/>
        <v>0</v>
      </c>
      <c r="X111" s="56">
        <f t="shared" si="2"/>
        <v>4269</v>
      </c>
      <c r="Y111" s="127">
        <f t="shared" si="29"/>
        <v>11785.22</v>
      </c>
      <c r="Z111" s="127">
        <f t="shared" si="28"/>
        <v>18490.130043235808</v>
      </c>
      <c r="AA111" s="56">
        <f t="shared" si="19"/>
        <v>306</v>
      </c>
      <c r="AB111" s="88">
        <f t="shared" si="3"/>
        <v>46344</v>
      </c>
      <c r="AC111" s="56">
        <f t="shared" si="24"/>
        <v>3</v>
      </c>
      <c r="AD111" s="85">
        <f t="shared" si="4"/>
        <v>0</v>
      </c>
      <c r="AE111" s="85">
        <f t="shared" si="31"/>
        <v>8.6999999999999994E-2</v>
      </c>
      <c r="AF111" s="85">
        <f t="shared" si="32"/>
        <v>31012.350587856981</v>
      </c>
      <c r="AG111" s="85">
        <f t="shared" si="30"/>
        <v>31004.637234985526</v>
      </c>
      <c r="AK111" s="56" t="str">
        <f t="shared" si="25"/>
        <v/>
      </c>
      <c r="AL111" s="56" t="str">
        <f t="shared" si="26"/>
        <v/>
      </c>
      <c r="AM111" s="66">
        <v>1.4999999999999999E-2</v>
      </c>
    </row>
    <row r="112" spans="1:39" ht="15.75" thickBot="1" x14ac:dyDescent="0.3">
      <c r="A112" s="118">
        <f t="shared" si="1"/>
        <v>54</v>
      </c>
      <c r="B112" s="123">
        <f t="shared" si="6"/>
        <v>46371</v>
      </c>
      <c r="C112" s="123">
        <f t="shared" si="22"/>
        <v>46374</v>
      </c>
      <c r="D112" s="250">
        <f t="shared" si="7"/>
        <v>31004.637234985526</v>
      </c>
      <c r="E112" s="263">
        <f t="shared" si="33"/>
        <v>31004.637234985526</v>
      </c>
      <c r="F112" s="251">
        <f t="shared" si="23"/>
        <v>3767.08</v>
      </c>
      <c r="G112" s="263">
        <f t="shared" si="8"/>
        <v>27237.56</v>
      </c>
      <c r="H112" s="251">
        <f t="shared" si="9"/>
        <v>3805317.4900000007</v>
      </c>
      <c r="I112" s="124"/>
      <c r="J112" s="103"/>
      <c r="K112" s="104"/>
      <c r="L112" s="105"/>
      <c r="M112" s="158"/>
      <c r="N112" s="122">
        <f t="shared" si="10"/>
        <v>0</v>
      </c>
      <c r="O112" s="56">
        <f t="shared" si="11"/>
        <v>15</v>
      </c>
      <c r="P112" s="56">
        <f t="shared" si="12"/>
        <v>15</v>
      </c>
      <c r="Q112" s="56">
        <f t="shared" si="13"/>
        <v>12</v>
      </c>
      <c r="R112" s="56">
        <f t="shared" si="14"/>
        <v>2026</v>
      </c>
      <c r="S112" s="56">
        <f t="shared" si="15"/>
        <v>365</v>
      </c>
      <c r="T112" s="56">
        <f t="shared" si="0"/>
        <v>31</v>
      </c>
      <c r="U112" s="56">
        <f t="shared" si="16"/>
        <v>15</v>
      </c>
      <c r="V112" s="56">
        <f t="shared" si="17"/>
        <v>15</v>
      </c>
      <c r="W112" s="126">
        <f t="shared" si="18"/>
        <v>0</v>
      </c>
      <c r="X112" s="56">
        <f t="shared" si="2"/>
        <v>4268</v>
      </c>
      <c r="Y112" s="127">
        <f t="shared" si="29"/>
        <v>11776.44</v>
      </c>
      <c r="Z112" s="127">
        <f t="shared" si="28"/>
        <v>18490.130043235808</v>
      </c>
      <c r="AA112" s="56">
        <f t="shared" si="19"/>
        <v>305</v>
      </c>
      <c r="AB112" s="88">
        <f t="shared" si="3"/>
        <v>46374</v>
      </c>
      <c r="AC112" s="56">
        <f t="shared" si="24"/>
        <v>5</v>
      </c>
      <c r="AD112" s="85">
        <f t="shared" si="4"/>
        <v>0</v>
      </c>
      <c r="AE112" s="85">
        <f t="shared" si="31"/>
        <v>8.6999999999999994E-2</v>
      </c>
      <c r="AF112" s="85">
        <f t="shared" si="32"/>
        <v>31016.72915525765</v>
      </c>
      <c r="AG112" s="85">
        <f t="shared" si="30"/>
        <v>31004.637234985526</v>
      </c>
      <c r="AK112" s="56" t="str">
        <f t="shared" si="25"/>
        <v/>
      </c>
      <c r="AL112" s="56" t="str">
        <f t="shared" si="26"/>
        <v/>
      </c>
      <c r="AM112" s="66">
        <v>1.4E-2</v>
      </c>
    </row>
    <row r="113" spans="1:39" ht="15.75" thickBot="1" x14ac:dyDescent="0.3">
      <c r="A113" s="118">
        <f t="shared" si="1"/>
        <v>55</v>
      </c>
      <c r="B113" s="123">
        <f t="shared" si="6"/>
        <v>46402</v>
      </c>
      <c r="C113" s="123">
        <f t="shared" si="22"/>
        <v>46405</v>
      </c>
      <c r="D113" s="250">
        <f t="shared" si="7"/>
        <v>31004.637234985526</v>
      </c>
      <c r="E113" s="263">
        <f t="shared" si="33"/>
        <v>31004.637234985526</v>
      </c>
      <c r="F113" s="251">
        <f t="shared" si="23"/>
        <v>2886.99</v>
      </c>
      <c r="G113" s="263">
        <f t="shared" si="8"/>
        <v>28117.65</v>
      </c>
      <c r="H113" s="251">
        <f t="shared" si="9"/>
        <v>3802430.5000000005</v>
      </c>
      <c r="I113" s="124"/>
      <c r="J113" s="103"/>
      <c r="K113" s="104"/>
      <c r="L113" s="105"/>
      <c r="M113" s="158"/>
      <c r="N113" s="122">
        <f t="shared" si="10"/>
        <v>0</v>
      </c>
      <c r="O113" s="56">
        <f t="shared" si="11"/>
        <v>15</v>
      </c>
      <c r="P113" s="56">
        <f t="shared" si="12"/>
        <v>15</v>
      </c>
      <c r="Q113" s="56">
        <f t="shared" si="13"/>
        <v>1</v>
      </c>
      <c r="R113" s="56">
        <f t="shared" si="14"/>
        <v>2027</v>
      </c>
      <c r="S113" s="56">
        <f t="shared" si="15"/>
        <v>365</v>
      </c>
      <c r="T113" s="56">
        <f t="shared" si="0"/>
        <v>31</v>
      </c>
      <c r="U113" s="56">
        <f t="shared" si="16"/>
        <v>16</v>
      </c>
      <c r="V113" s="56">
        <f t="shared" si="17"/>
        <v>15</v>
      </c>
      <c r="W113" s="126">
        <f t="shared" si="18"/>
        <v>0</v>
      </c>
      <c r="X113" s="56">
        <f t="shared" si="2"/>
        <v>4267</v>
      </c>
      <c r="Y113" s="127">
        <f t="shared" si="29"/>
        <v>11764.8</v>
      </c>
      <c r="Z113" s="127">
        <f t="shared" si="28"/>
        <v>18490.130043235808</v>
      </c>
      <c r="AA113" s="56">
        <f t="shared" si="19"/>
        <v>304</v>
      </c>
      <c r="AB113" s="88">
        <f t="shared" si="3"/>
        <v>46405</v>
      </c>
      <c r="AC113" s="56">
        <f t="shared" si="24"/>
        <v>1</v>
      </c>
      <c r="AD113" s="85">
        <f t="shared" si="4"/>
        <v>0</v>
      </c>
      <c r="AE113" s="85">
        <f t="shared" si="31"/>
        <v>8.6999999999999994E-2</v>
      </c>
      <c r="AF113" s="85">
        <f t="shared" si="32"/>
        <v>31013.744472181352</v>
      </c>
      <c r="AG113" s="85">
        <f t="shared" si="30"/>
        <v>31004.637234985526</v>
      </c>
      <c r="AK113" s="56" t="str">
        <f t="shared" si="25"/>
        <v/>
      </c>
      <c r="AL113" s="56" t="str">
        <f t="shared" si="26"/>
        <v/>
      </c>
      <c r="AM113" s="66">
        <v>1.2999999999999999E-2</v>
      </c>
    </row>
    <row r="114" spans="1:39" ht="15.75" thickBot="1" x14ac:dyDescent="0.3">
      <c r="A114" s="118">
        <f t="shared" si="1"/>
        <v>56</v>
      </c>
      <c r="B114" s="123">
        <f t="shared" si="6"/>
        <v>46433</v>
      </c>
      <c r="C114" s="123">
        <f t="shared" si="22"/>
        <v>46436</v>
      </c>
      <c r="D114" s="250">
        <f t="shared" si="7"/>
        <v>31004.637234985526</v>
      </c>
      <c r="E114" s="263">
        <f t="shared" si="33"/>
        <v>31004.637234985526</v>
      </c>
      <c r="F114" s="251">
        <f t="shared" si="23"/>
        <v>2908.32</v>
      </c>
      <c r="G114" s="263">
        <f t="shared" si="8"/>
        <v>28096.32</v>
      </c>
      <c r="H114" s="251">
        <f t="shared" si="9"/>
        <v>3799522.1800000006</v>
      </c>
      <c r="I114" s="124"/>
      <c r="J114" s="103"/>
      <c r="K114" s="104"/>
      <c r="L114" s="105"/>
      <c r="M114" s="158"/>
      <c r="N114" s="122">
        <f t="shared" si="10"/>
        <v>0</v>
      </c>
      <c r="O114" s="56">
        <f t="shared" si="11"/>
        <v>15</v>
      </c>
      <c r="P114" s="56">
        <f t="shared" si="12"/>
        <v>15</v>
      </c>
      <c r="Q114" s="56">
        <f t="shared" si="13"/>
        <v>2</v>
      </c>
      <c r="R114" s="56">
        <f t="shared" si="14"/>
        <v>2027</v>
      </c>
      <c r="S114" s="56">
        <f t="shared" si="15"/>
        <v>365</v>
      </c>
      <c r="T114" s="56">
        <f t="shared" si="0"/>
        <v>28</v>
      </c>
      <c r="U114" s="56">
        <f t="shared" si="16"/>
        <v>16</v>
      </c>
      <c r="V114" s="56">
        <f t="shared" si="17"/>
        <v>15</v>
      </c>
      <c r="W114" s="126">
        <f t="shared" si="18"/>
        <v>0</v>
      </c>
      <c r="X114" s="56">
        <f t="shared" si="2"/>
        <v>4266</v>
      </c>
      <c r="Y114" s="127">
        <f t="shared" si="29"/>
        <v>11755.87</v>
      </c>
      <c r="Z114" s="127">
        <f t="shared" si="28"/>
        <v>18490.130043235808</v>
      </c>
      <c r="AA114" s="56">
        <f t="shared" si="19"/>
        <v>303</v>
      </c>
      <c r="AB114" s="88">
        <f t="shared" si="3"/>
        <v>46436</v>
      </c>
      <c r="AC114" s="56">
        <f t="shared" si="24"/>
        <v>4</v>
      </c>
      <c r="AD114" s="85">
        <f t="shared" si="4"/>
        <v>0</v>
      </c>
      <c r="AE114" s="85">
        <f t="shared" si="31"/>
        <v>8.6999999999999994E-2</v>
      </c>
      <c r="AF114" s="85">
        <f t="shared" si="32"/>
        <v>31018.13483328744</v>
      </c>
      <c r="AG114" s="85">
        <f t="shared" si="30"/>
        <v>31004.637234985526</v>
      </c>
      <c r="AK114" s="56" t="str">
        <f t="shared" si="25"/>
        <v/>
      </c>
      <c r="AL114" s="56" t="str">
        <f t="shared" si="26"/>
        <v/>
      </c>
      <c r="AM114" s="66">
        <v>1.2E-2</v>
      </c>
    </row>
    <row r="115" spans="1:39" ht="15.75" thickBot="1" x14ac:dyDescent="0.3">
      <c r="A115" s="118">
        <f t="shared" si="1"/>
        <v>57</v>
      </c>
      <c r="B115" s="123">
        <f t="shared" si="6"/>
        <v>46461</v>
      </c>
      <c r="C115" s="123">
        <f t="shared" si="22"/>
        <v>46464</v>
      </c>
      <c r="D115" s="250">
        <f t="shared" si="7"/>
        <v>31004.637234985526</v>
      </c>
      <c r="E115" s="263">
        <f t="shared" si="33"/>
        <v>31004.637234985526</v>
      </c>
      <c r="F115" s="251">
        <f t="shared" si="23"/>
        <v>5646.73</v>
      </c>
      <c r="G115" s="263">
        <f t="shared" si="8"/>
        <v>25357.91</v>
      </c>
      <c r="H115" s="251">
        <f t="shared" si="9"/>
        <v>3793875.4500000007</v>
      </c>
      <c r="I115" s="124"/>
      <c r="J115" s="103"/>
      <c r="K115" s="104"/>
      <c r="L115" s="105"/>
      <c r="M115" s="158"/>
      <c r="N115" s="122">
        <f t="shared" si="10"/>
        <v>0</v>
      </c>
      <c r="O115" s="56">
        <f t="shared" si="11"/>
        <v>15</v>
      </c>
      <c r="P115" s="56">
        <f t="shared" si="12"/>
        <v>15</v>
      </c>
      <c r="Q115" s="56">
        <f t="shared" si="13"/>
        <v>3</v>
      </c>
      <c r="R115" s="56">
        <f t="shared" si="14"/>
        <v>2027</v>
      </c>
      <c r="S115" s="56">
        <f t="shared" si="15"/>
        <v>365</v>
      </c>
      <c r="T115" s="56">
        <f t="shared" si="0"/>
        <v>31</v>
      </c>
      <c r="U115" s="56">
        <f t="shared" si="16"/>
        <v>13</v>
      </c>
      <c r="V115" s="56">
        <f t="shared" si="17"/>
        <v>15</v>
      </c>
      <c r="W115" s="126">
        <f t="shared" si="18"/>
        <v>0</v>
      </c>
      <c r="X115" s="56">
        <f t="shared" si="2"/>
        <v>4265</v>
      </c>
      <c r="Y115" s="127">
        <f t="shared" si="29"/>
        <v>11746.88</v>
      </c>
      <c r="Z115" s="127">
        <f t="shared" si="28"/>
        <v>18490.130043235808</v>
      </c>
      <c r="AA115" s="56">
        <f t="shared" si="19"/>
        <v>302</v>
      </c>
      <c r="AB115" s="88">
        <f t="shared" si="3"/>
        <v>46464</v>
      </c>
      <c r="AC115" s="56">
        <f t="shared" si="24"/>
        <v>4</v>
      </c>
      <c r="AD115" s="85">
        <f t="shared" si="4"/>
        <v>0</v>
      </c>
      <c r="AE115" s="85">
        <f t="shared" si="31"/>
        <v>8.6999999999999994E-2</v>
      </c>
      <c r="AF115" s="85">
        <f t="shared" si="32"/>
        <v>31022.561768309501</v>
      </c>
      <c r="AG115" s="85">
        <f t="shared" si="30"/>
        <v>31004.637234985526</v>
      </c>
      <c r="AK115" s="56" t="str">
        <f t="shared" si="25"/>
        <v/>
      </c>
      <c r="AL115" s="56" t="str">
        <f t="shared" si="26"/>
        <v/>
      </c>
      <c r="AM115" s="66">
        <v>1.0999999999999999E-2</v>
      </c>
    </row>
    <row r="116" spans="1:39" ht="15.75" thickBot="1" x14ac:dyDescent="0.3">
      <c r="A116" s="118">
        <f t="shared" si="1"/>
        <v>58</v>
      </c>
      <c r="B116" s="123">
        <f t="shared" si="6"/>
        <v>46492</v>
      </c>
      <c r="C116" s="123">
        <f t="shared" si="22"/>
        <v>46496</v>
      </c>
      <c r="D116" s="250">
        <f t="shared" si="7"/>
        <v>31004.637234985526</v>
      </c>
      <c r="E116" s="263">
        <f t="shared" si="33"/>
        <v>31004.637234985526</v>
      </c>
      <c r="F116" s="251">
        <f t="shared" si="23"/>
        <v>2971.54</v>
      </c>
      <c r="G116" s="263">
        <f t="shared" si="8"/>
        <v>28033.1</v>
      </c>
      <c r="H116" s="251">
        <f t="shared" si="9"/>
        <v>3790903.9100000006</v>
      </c>
      <c r="I116" s="124"/>
      <c r="J116" s="103"/>
      <c r="K116" s="104"/>
      <c r="L116" s="105"/>
      <c r="M116" s="158"/>
      <c r="N116" s="122">
        <f t="shared" si="10"/>
        <v>1</v>
      </c>
      <c r="O116" s="56">
        <f t="shared" si="11"/>
        <v>15</v>
      </c>
      <c r="P116" s="56">
        <f t="shared" si="12"/>
        <v>15</v>
      </c>
      <c r="Q116" s="56">
        <f t="shared" si="13"/>
        <v>4</v>
      </c>
      <c r="R116" s="56">
        <f t="shared" si="14"/>
        <v>2027</v>
      </c>
      <c r="S116" s="56">
        <f t="shared" si="15"/>
        <v>365</v>
      </c>
      <c r="T116" s="56">
        <f t="shared" si="0"/>
        <v>30</v>
      </c>
      <c r="U116" s="56">
        <f t="shared" si="16"/>
        <v>16</v>
      </c>
      <c r="V116" s="56">
        <f t="shared" si="17"/>
        <v>15</v>
      </c>
      <c r="W116" s="126">
        <f t="shared" si="18"/>
        <v>0</v>
      </c>
      <c r="X116" s="56">
        <f t="shared" si="2"/>
        <v>4264</v>
      </c>
      <c r="Y116" s="127">
        <f t="shared" si="29"/>
        <v>11729.42</v>
      </c>
      <c r="Z116" s="127">
        <f t="shared" si="28"/>
        <v>18490.130043235808</v>
      </c>
      <c r="AA116" s="56">
        <f t="shared" si="19"/>
        <v>301</v>
      </c>
      <c r="AB116" s="88">
        <f t="shared" si="3"/>
        <v>46495</v>
      </c>
      <c r="AC116" s="56">
        <f t="shared" si="24"/>
        <v>7</v>
      </c>
      <c r="AD116" s="85">
        <f t="shared" si="4"/>
        <v>0</v>
      </c>
      <c r="AE116" s="85">
        <f t="shared" si="31"/>
        <v>8.6999999999999994E-2</v>
      </c>
      <c r="AF116" s="85">
        <f t="shared" si="32"/>
        <v>31004.822047208556</v>
      </c>
      <c r="AG116" s="85">
        <f t="shared" si="30"/>
        <v>31004.637234985526</v>
      </c>
      <c r="AK116" s="56" t="str">
        <f t="shared" si="25"/>
        <v>Есть</v>
      </c>
      <c r="AL116" s="56" t="str">
        <f t="shared" si="26"/>
        <v>Нет</v>
      </c>
      <c r="AM116" s="66">
        <v>0.01</v>
      </c>
    </row>
    <row r="117" spans="1:39" ht="15.75" thickBot="1" x14ac:dyDescent="0.3">
      <c r="A117" s="118">
        <f t="shared" si="1"/>
        <v>59</v>
      </c>
      <c r="B117" s="123">
        <f t="shared" si="6"/>
        <v>46522</v>
      </c>
      <c r="C117" s="123">
        <f t="shared" si="22"/>
        <v>46525</v>
      </c>
      <c r="D117" s="250">
        <f t="shared" si="7"/>
        <v>31004.637234985526</v>
      </c>
      <c r="E117" s="263">
        <f t="shared" si="33"/>
        <v>31004.637234985526</v>
      </c>
      <c r="F117" s="251">
        <f t="shared" si="23"/>
        <v>3897.08</v>
      </c>
      <c r="G117" s="263">
        <f t="shared" si="8"/>
        <v>27107.56</v>
      </c>
      <c r="H117" s="251">
        <f t="shared" si="9"/>
        <v>3787006.8300000005</v>
      </c>
      <c r="I117" s="124"/>
      <c r="J117" s="103"/>
      <c r="K117" s="104"/>
      <c r="L117" s="105"/>
      <c r="M117" s="158"/>
      <c r="N117" s="122">
        <f t="shared" si="10"/>
        <v>0</v>
      </c>
      <c r="O117" s="56">
        <f t="shared" si="11"/>
        <v>15</v>
      </c>
      <c r="P117" s="56">
        <f t="shared" si="12"/>
        <v>15</v>
      </c>
      <c r="Q117" s="56">
        <f t="shared" si="13"/>
        <v>5</v>
      </c>
      <c r="R117" s="56">
        <f t="shared" si="14"/>
        <v>2027</v>
      </c>
      <c r="S117" s="56">
        <f t="shared" si="15"/>
        <v>365</v>
      </c>
      <c r="T117" s="56">
        <f t="shared" si="0"/>
        <v>31</v>
      </c>
      <c r="U117" s="56">
        <f t="shared" si="16"/>
        <v>15</v>
      </c>
      <c r="V117" s="56">
        <f t="shared" si="17"/>
        <v>15</v>
      </c>
      <c r="W117" s="126">
        <f t="shared" si="18"/>
        <v>0</v>
      </c>
      <c r="X117" s="56">
        <f t="shared" si="2"/>
        <v>4263</v>
      </c>
      <c r="Y117" s="127">
        <f t="shared" si="29"/>
        <v>11720.23</v>
      </c>
      <c r="Z117" s="127">
        <f t="shared" si="28"/>
        <v>18490.130043235808</v>
      </c>
      <c r="AA117" s="56">
        <f t="shared" si="19"/>
        <v>300</v>
      </c>
      <c r="AB117" s="88">
        <f t="shared" si="3"/>
        <v>46525</v>
      </c>
      <c r="AC117" s="56">
        <f t="shared" si="24"/>
        <v>2</v>
      </c>
      <c r="AD117" s="85">
        <f t="shared" si="4"/>
        <v>0</v>
      </c>
      <c r="AE117" s="85">
        <f t="shared" si="31"/>
        <v>8.6999999999999994E-2</v>
      </c>
      <c r="AF117" s="85">
        <f t="shared" si="32"/>
        <v>31009.138447382855</v>
      </c>
      <c r="AG117" s="85">
        <f t="shared" si="30"/>
        <v>31004.637234985526</v>
      </c>
      <c r="AK117" s="56" t="str">
        <f t="shared" si="25"/>
        <v/>
      </c>
      <c r="AL117" s="56" t="str">
        <f t="shared" si="26"/>
        <v/>
      </c>
      <c r="AM117" s="66">
        <v>8.9999999999999993E-3</v>
      </c>
    </row>
    <row r="118" spans="1:39" ht="15.75" thickBot="1" x14ac:dyDescent="0.3">
      <c r="A118" s="118">
        <f t="shared" si="1"/>
        <v>60</v>
      </c>
      <c r="B118" s="123">
        <f t="shared" si="6"/>
        <v>46553</v>
      </c>
      <c r="C118" s="123">
        <f t="shared" si="22"/>
        <v>46556</v>
      </c>
      <c r="D118" s="250">
        <f t="shared" si="7"/>
        <v>31004.637234985526</v>
      </c>
      <c r="E118" s="263">
        <f t="shared" si="33"/>
        <v>31004.637234985526</v>
      </c>
      <c r="F118" s="251">
        <f t="shared" si="23"/>
        <v>3022.29</v>
      </c>
      <c r="G118" s="263">
        <f t="shared" si="8"/>
        <v>27982.35</v>
      </c>
      <c r="H118" s="251">
        <f t="shared" si="9"/>
        <v>3783984.5400000005</v>
      </c>
      <c r="I118" s="124"/>
      <c r="J118" s="103"/>
      <c r="K118" s="104"/>
      <c r="L118" s="105"/>
      <c r="M118" s="158"/>
      <c r="N118" s="122">
        <f t="shared" si="10"/>
        <v>0</v>
      </c>
      <c r="O118" s="56">
        <f t="shared" si="11"/>
        <v>15</v>
      </c>
      <c r="P118" s="56">
        <f t="shared" si="12"/>
        <v>15</v>
      </c>
      <c r="Q118" s="56">
        <f t="shared" si="13"/>
        <v>6</v>
      </c>
      <c r="R118" s="56">
        <f t="shared" si="14"/>
        <v>2027</v>
      </c>
      <c r="S118" s="56">
        <f t="shared" si="15"/>
        <v>365</v>
      </c>
      <c r="T118" s="56">
        <f t="shared" si="0"/>
        <v>30</v>
      </c>
      <c r="U118" s="56">
        <f t="shared" si="16"/>
        <v>16</v>
      </c>
      <c r="V118" s="56">
        <f t="shared" si="17"/>
        <v>15</v>
      </c>
      <c r="W118" s="126">
        <f t="shared" si="18"/>
        <v>0</v>
      </c>
      <c r="X118" s="56">
        <f t="shared" si="2"/>
        <v>4262</v>
      </c>
      <c r="Y118" s="127">
        <f t="shared" si="29"/>
        <v>11708.19</v>
      </c>
      <c r="Z118" s="127">
        <f t="shared" si="28"/>
        <v>18490.130043235808</v>
      </c>
      <c r="AA118" s="56">
        <f t="shared" si="19"/>
        <v>299</v>
      </c>
      <c r="AB118" s="88">
        <f t="shared" si="3"/>
        <v>46556</v>
      </c>
      <c r="AC118" s="56">
        <f t="shared" si="24"/>
        <v>5</v>
      </c>
      <c r="AD118" s="85">
        <f t="shared" si="4"/>
        <v>0</v>
      </c>
      <c r="AE118" s="85">
        <f t="shared" si="31"/>
        <v>8.6999999999999994E-2</v>
      </c>
      <c r="AF118" s="85">
        <f t="shared" si="32"/>
        <v>31006.09274166057</v>
      </c>
      <c r="AG118" s="85">
        <f t="shared" si="30"/>
        <v>31004.637234985526</v>
      </c>
      <c r="AK118" s="56" t="str">
        <f t="shared" si="25"/>
        <v/>
      </c>
      <c r="AL118" s="56" t="str">
        <f t="shared" si="26"/>
        <v/>
      </c>
      <c r="AM118" s="66">
        <v>8.0000000000000002E-3</v>
      </c>
    </row>
    <row r="119" spans="1:39" ht="15.75" thickBot="1" x14ac:dyDescent="0.3">
      <c r="A119" s="118">
        <f t="shared" si="1"/>
        <v>61</v>
      </c>
      <c r="B119" s="123">
        <f t="shared" si="6"/>
        <v>46583</v>
      </c>
      <c r="C119" s="123">
        <f t="shared" si="22"/>
        <v>46587</v>
      </c>
      <c r="D119" s="250">
        <f t="shared" si="7"/>
        <v>31004.637234985526</v>
      </c>
      <c r="E119" s="263">
        <f t="shared" si="33"/>
        <v>31004.637234985526</v>
      </c>
      <c r="F119" s="251">
        <f t="shared" si="23"/>
        <v>3946.56</v>
      </c>
      <c r="G119" s="263">
        <f t="shared" si="8"/>
        <v>27058.080000000002</v>
      </c>
      <c r="H119" s="251">
        <f t="shared" si="9"/>
        <v>3780037.9800000004</v>
      </c>
      <c r="I119" s="124"/>
      <c r="J119" s="103"/>
      <c r="K119" s="104"/>
      <c r="L119" s="105"/>
      <c r="M119" s="158"/>
      <c r="N119" s="122">
        <f t="shared" si="10"/>
        <v>0</v>
      </c>
      <c r="O119" s="56">
        <f t="shared" si="11"/>
        <v>15</v>
      </c>
      <c r="P119" s="56">
        <f t="shared" si="12"/>
        <v>15</v>
      </c>
      <c r="Q119" s="56">
        <f t="shared" si="13"/>
        <v>7</v>
      </c>
      <c r="R119" s="56">
        <f t="shared" si="14"/>
        <v>2027</v>
      </c>
      <c r="S119" s="56">
        <f t="shared" si="15"/>
        <v>365</v>
      </c>
      <c r="T119" s="56">
        <f t="shared" si="0"/>
        <v>31</v>
      </c>
      <c r="U119" s="56">
        <f t="shared" si="16"/>
        <v>15</v>
      </c>
      <c r="V119" s="56">
        <f t="shared" si="17"/>
        <v>15</v>
      </c>
      <c r="W119" s="126">
        <f t="shared" si="18"/>
        <v>0</v>
      </c>
      <c r="X119" s="56">
        <f t="shared" si="2"/>
        <v>4261</v>
      </c>
      <c r="Y119" s="127">
        <f t="shared" si="29"/>
        <v>11698.84</v>
      </c>
      <c r="Z119" s="127">
        <f t="shared" si="28"/>
        <v>18490.130043235808</v>
      </c>
      <c r="AA119" s="56">
        <f t="shared" si="19"/>
        <v>298</v>
      </c>
      <c r="AB119" s="88">
        <f t="shared" si="3"/>
        <v>46586</v>
      </c>
      <c r="AC119" s="56">
        <f t="shared" si="24"/>
        <v>7</v>
      </c>
      <c r="AD119" s="85">
        <f t="shared" si="4"/>
        <v>0</v>
      </c>
      <c r="AE119" s="85">
        <f t="shared" si="31"/>
        <v>8.6999999999999994E-2</v>
      </c>
      <c r="AF119" s="85">
        <f t="shared" si="32"/>
        <v>31010.419821085718</v>
      </c>
      <c r="AG119" s="85">
        <f t="shared" si="30"/>
        <v>31004.637234985526</v>
      </c>
      <c r="AK119" s="56" t="str">
        <f t="shared" si="25"/>
        <v/>
      </c>
      <c r="AL119" s="56" t="str">
        <f t="shared" si="26"/>
        <v/>
      </c>
      <c r="AM119" s="66">
        <v>7.0000000000000001E-3</v>
      </c>
    </row>
    <row r="120" spans="1:39" ht="15.75" thickBot="1" x14ac:dyDescent="0.3">
      <c r="A120" s="118">
        <f t="shared" si="1"/>
        <v>62</v>
      </c>
      <c r="B120" s="123">
        <f t="shared" si="6"/>
        <v>46614</v>
      </c>
      <c r="C120" s="123">
        <f t="shared" si="22"/>
        <v>46617</v>
      </c>
      <c r="D120" s="250">
        <f t="shared" si="7"/>
        <v>31004.637234985526</v>
      </c>
      <c r="E120" s="263">
        <f t="shared" si="33"/>
        <v>31004.637234985526</v>
      </c>
      <c r="F120" s="251">
        <f t="shared" si="23"/>
        <v>3073.78</v>
      </c>
      <c r="G120" s="263">
        <f t="shared" si="8"/>
        <v>27930.86</v>
      </c>
      <c r="H120" s="251">
        <f t="shared" si="9"/>
        <v>3776964.2000000007</v>
      </c>
      <c r="I120" s="124"/>
      <c r="J120" s="103"/>
      <c r="K120" s="104"/>
      <c r="L120" s="105"/>
      <c r="M120" s="158"/>
      <c r="N120" s="122">
        <f t="shared" si="10"/>
        <v>0</v>
      </c>
      <c r="O120" s="56">
        <f t="shared" si="11"/>
        <v>15</v>
      </c>
      <c r="P120" s="56">
        <f t="shared" si="12"/>
        <v>15</v>
      </c>
      <c r="Q120" s="56">
        <f t="shared" si="13"/>
        <v>8</v>
      </c>
      <c r="R120" s="56">
        <f t="shared" si="14"/>
        <v>2027</v>
      </c>
      <c r="S120" s="56">
        <f t="shared" si="15"/>
        <v>365</v>
      </c>
      <c r="T120" s="56">
        <f t="shared" si="0"/>
        <v>31</v>
      </c>
      <c r="U120" s="56">
        <f t="shared" si="16"/>
        <v>16</v>
      </c>
      <c r="V120" s="56">
        <f t="shared" si="17"/>
        <v>15</v>
      </c>
      <c r="W120" s="126">
        <f t="shared" si="18"/>
        <v>0</v>
      </c>
      <c r="X120" s="56">
        <f t="shared" si="2"/>
        <v>4260</v>
      </c>
      <c r="Y120" s="127">
        <f t="shared" si="29"/>
        <v>11686.64</v>
      </c>
      <c r="Z120" s="127">
        <f t="shared" si="28"/>
        <v>18490.130043235808</v>
      </c>
      <c r="AA120" s="56">
        <f t="shared" si="19"/>
        <v>297</v>
      </c>
      <c r="AB120" s="88">
        <f t="shared" si="3"/>
        <v>46617</v>
      </c>
      <c r="AC120" s="56">
        <f t="shared" si="24"/>
        <v>3</v>
      </c>
      <c r="AD120" s="85">
        <f t="shared" si="4"/>
        <v>0</v>
      </c>
      <c r="AE120" s="85">
        <f t="shared" si="31"/>
        <v>8.6999999999999994E-2</v>
      </c>
      <c r="AF120" s="85">
        <f t="shared" si="32"/>
        <v>31007.38450677221</v>
      </c>
      <c r="AG120" s="85">
        <f t="shared" si="30"/>
        <v>31004.637234985526</v>
      </c>
      <c r="AK120" s="56" t="str">
        <f t="shared" si="25"/>
        <v/>
      </c>
      <c r="AL120" s="56" t="str">
        <f t="shared" si="26"/>
        <v/>
      </c>
      <c r="AM120" s="66">
        <v>6.0000000000000001E-3</v>
      </c>
    </row>
    <row r="121" spans="1:39" s="85" customFormat="1" ht="15.75" thickBot="1" x14ac:dyDescent="0.3">
      <c r="A121" s="128">
        <f t="shared" si="1"/>
        <v>63</v>
      </c>
      <c r="B121" s="123">
        <f t="shared" si="6"/>
        <v>46645</v>
      </c>
      <c r="C121" s="123">
        <f t="shared" si="22"/>
        <v>46650</v>
      </c>
      <c r="D121" s="250">
        <f t="shared" si="7"/>
        <v>31004.637234985526</v>
      </c>
      <c r="E121" s="263">
        <f t="shared" si="33"/>
        <v>31004.637234985526</v>
      </c>
      <c r="F121" s="251">
        <f t="shared" si="23"/>
        <v>3096.5</v>
      </c>
      <c r="G121" s="263">
        <f t="shared" si="8"/>
        <v>27908.14</v>
      </c>
      <c r="H121" s="263">
        <f t="shared" si="9"/>
        <v>3773867.7000000007</v>
      </c>
      <c r="I121" s="124"/>
      <c r="J121" s="103"/>
      <c r="K121" s="104"/>
      <c r="L121" s="105"/>
      <c r="M121" s="158"/>
      <c r="N121" s="122">
        <f t="shared" si="10"/>
        <v>0</v>
      </c>
      <c r="O121" s="56">
        <f t="shared" si="11"/>
        <v>15</v>
      </c>
      <c r="P121" s="85">
        <f t="shared" si="12"/>
        <v>15</v>
      </c>
      <c r="Q121" s="85">
        <f t="shared" si="13"/>
        <v>9</v>
      </c>
      <c r="R121" s="85">
        <f t="shared" si="14"/>
        <v>2027</v>
      </c>
      <c r="S121" s="56">
        <f t="shared" si="15"/>
        <v>365</v>
      </c>
      <c r="T121" s="85">
        <f t="shared" si="0"/>
        <v>30</v>
      </c>
      <c r="U121" s="85">
        <f t="shared" si="16"/>
        <v>16</v>
      </c>
      <c r="V121" s="85">
        <f t="shared" si="17"/>
        <v>15</v>
      </c>
      <c r="W121" s="126">
        <f t="shared" si="18"/>
        <v>0</v>
      </c>
      <c r="X121" s="85">
        <f t="shared" si="2"/>
        <v>4259</v>
      </c>
      <c r="Y121" s="130">
        <f t="shared" si="29"/>
        <v>11677.14</v>
      </c>
      <c r="Z121" s="130">
        <f t="shared" si="28"/>
        <v>18490.130043235808</v>
      </c>
      <c r="AA121" s="56">
        <f t="shared" si="19"/>
        <v>296</v>
      </c>
      <c r="AB121" s="88">
        <f t="shared" si="3"/>
        <v>46648</v>
      </c>
      <c r="AC121" s="56">
        <f t="shared" si="24"/>
        <v>6</v>
      </c>
      <c r="AD121" s="85">
        <f t="shared" si="4"/>
        <v>0</v>
      </c>
      <c r="AE121" s="85">
        <f t="shared" si="31"/>
        <v>8.6999999999999994E-2</v>
      </c>
      <c r="AF121" s="85">
        <f t="shared" si="32"/>
        <v>31011.722487269002</v>
      </c>
      <c r="AG121" s="85">
        <f t="shared" si="30"/>
        <v>31004.637234985526</v>
      </c>
      <c r="AK121" s="56" t="str">
        <f t="shared" si="25"/>
        <v/>
      </c>
      <c r="AL121" s="56" t="str">
        <f t="shared" si="26"/>
        <v/>
      </c>
      <c r="AM121" s="66">
        <v>5.0000000000000001E-3</v>
      </c>
    </row>
    <row r="122" spans="1:39" ht="15.75" thickBot="1" x14ac:dyDescent="0.3">
      <c r="A122" s="118">
        <f t="shared" si="1"/>
        <v>64</v>
      </c>
      <c r="B122" s="123">
        <f t="shared" si="6"/>
        <v>46675</v>
      </c>
      <c r="C122" s="123">
        <f t="shared" si="22"/>
        <v>46678</v>
      </c>
      <c r="D122" s="250">
        <f t="shared" si="7"/>
        <v>31004.637234985526</v>
      </c>
      <c r="E122" s="263">
        <f t="shared" si="33"/>
        <v>31004.637234985526</v>
      </c>
      <c r="F122" s="251">
        <f t="shared" si="23"/>
        <v>4018.9</v>
      </c>
      <c r="G122" s="263">
        <f t="shared" si="8"/>
        <v>26985.74</v>
      </c>
      <c r="H122" s="251">
        <f t="shared" si="9"/>
        <v>3769848.8000000007</v>
      </c>
      <c r="I122" s="124"/>
      <c r="J122" s="103"/>
      <c r="K122" s="104"/>
      <c r="L122" s="105"/>
      <c r="M122" s="158"/>
      <c r="N122" s="122">
        <f t="shared" si="10"/>
        <v>1</v>
      </c>
      <c r="O122" s="56">
        <f t="shared" si="11"/>
        <v>15</v>
      </c>
      <c r="P122" s="56">
        <f t="shared" si="12"/>
        <v>15</v>
      </c>
      <c r="Q122" s="56">
        <f t="shared" si="13"/>
        <v>10</v>
      </c>
      <c r="R122" s="56">
        <f t="shared" si="14"/>
        <v>2027</v>
      </c>
      <c r="S122" s="56">
        <f t="shared" si="15"/>
        <v>365</v>
      </c>
      <c r="T122" s="56">
        <f t="shared" si="0"/>
        <v>31</v>
      </c>
      <c r="U122" s="56">
        <f t="shared" si="16"/>
        <v>15</v>
      </c>
      <c r="V122" s="56">
        <f t="shared" si="17"/>
        <v>15</v>
      </c>
      <c r="W122" s="126">
        <f t="shared" si="18"/>
        <v>0</v>
      </c>
      <c r="X122" s="56">
        <f t="shared" si="2"/>
        <v>4258</v>
      </c>
      <c r="Y122" s="127">
        <f t="shared" si="29"/>
        <v>11667.56</v>
      </c>
      <c r="Z122" s="127">
        <f t="shared" si="28"/>
        <v>18490.130043235808</v>
      </c>
      <c r="AA122" s="56">
        <f t="shared" si="19"/>
        <v>295</v>
      </c>
      <c r="AB122" s="88">
        <f t="shared" si="3"/>
        <v>46678</v>
      </c>
      <c r="AC122" s="56">
        <f t="shared" si="24"/>
        <v>1</v>
      </c>
      <c r="AD122" s="85">
        <f t="shared" si="4"/>
        <v>0</v>
      </c>
      <c r="AE122" s="85">
        <f t="shared" si="31"/>
        <v>8.6999999999999994E-2</v>
      </c>
      <c r="AF122" s="85">
        <f t="shared" si="32"/>
        <v>31016.096715953088</v>
      </c>
      <c r="AG122" s="85">
        <f t="shared" si="30"/>
        <v>31004.637234985526</v>
      </c>
      <c r="AK122" s="56" t="str">
        <f t="shared" si="25"/>
        <v>Есть</v>
      </c>
      <c r="AL122" s="56" t="str">
        <f t="shared" si="26"/>
        <v>Нет</v>
      </c>
      <c r="AM122" s="66">
        <v>4.0000000000000001E-3</v>
      </c>
    </row>
    <row r="123" spans="1:39" ht="15.75" thickBot="1" x14ac:dyDescent="0.3">
      <c r="A123" s="118">
        <f t="shared" ref="A123:A186" si="34">A122+1</f>
        <v>65</v>
      </c>
      <c r="B123" s="123">
        <f t="shared" si="6"/>
        <v>46706</v>
      </c>
      <c r="C123" s="123">
        <f t="shared" si="22"/>
        <v>46709</v>
      </c>
      <c r="D123" s="250">
        <f t="shared" si="7"/>
        <v>31004.637234985526</v>
      </c>
      <c r="E123" s="263">
        <f t="shared" si="33"/>
        <v>31004.637234985526</v>
      </c>
      <c r="F123" s="251">
        <f t="shared" si="23"/>
        <v>3149.07</v>
      </c>
      <c r="G123" s="263">
        <f t="shared" si="8"/>
        <v>27855.57</v>
      </c>
      <c r="H123" s="251">
        <f t="shared" si="9"/>
        <v>3766699.7300000009</v>
      </c>
      <c r="I123" s="124"/>
      <c r="J123" s="103"/>
      <c r="K123" s="104"/>
      <c r="L123" s="105"/>
      <c r="M123" s="158"/>
      <c r="N123" s="122">
        <f t="shared" si="10"/>
        <v>0</v>
      </c>
      <c r="O123" s="56">
        <f t="shared" si="11"/>
        <v>15</v>
      </c>
      <c r="P123" s="56">
        <f t="shared" si="12"/>
        <v>15</v>
      </c>
      <c r="Q123" s="56">
        <f t="shared" si="13"/>
        <v>11</v>
      </c>
      <c r="R123" s="56">
        <f t="shared" si="14"/>
        <v>2027</v>
      </c>
      <c r="S123" s="56">
        <f t="shared" si="15"/>
        <v>365</v>
      </c>
      <c r="T123" s="56">
        <f t="shared" ref="T123:T186" si="35">IF(OR(Q123=1,Q123=3,Q123=5,Q123=7,Q123=8,Q123=10,Q123=12),31,IF(OR(Q123=4,Q123=6,Q123=9,Q123=11),30,IF(S123=365,28,29)))</f>
        <v>30</v>
      </c>
      <c r="U123" s="56">
        <f t="shared" si="16"/>
        <v>16</v>
      </c>
      <c r="V123" s="56">
        <f t="shared" si="17"/>
        <v>15</v>
      </c>
      <c r="W123" s="126">
        <f t="shared" si="18"/>
        <v>0</v>
      </c>
      <c r="X123" s="56">
        <f t="shared" ref="X123:X186" si="36">X122-1</f>
        <v>4257</v>
      </c>
      <c r="Y123" s="127">
        <f t="shared" si="29"/>
        <v>11655.14</v>
      </c>
      <c r="Z123" s="127">
        <f t="shared" si="28"/>
        <v>18490.130043235808</v>
      </c>
      <c r="AA123" s="56">
        <f t="shared" si="19"/>
        <v>294</v>
      </c>
      <c r="AB123" s="88">
        <f t="shared" ref="AB123:AB186" si="37">DATE(YEAR(B123),MONTH(B123),IF($B$7=$AF$52,5,18))</f>
        <v>46709</v>
      </c>
      <c r="AC123" s="56">
        <f t="shared" si="24"/>
        <v>4</v>
      </c>
      <c r="AD123" s="85">
        <f t="shared" ref="AD123:AD186" si="38">IF(AND(R123=$S$34,Q123=$R$34),1,0)</f>
        <v>0</v>
      </c>
      <c r="AE123" s="85">
        <f t="shared" si="31"/>
        <v>8.6999999999999994E-2</v>
      </c>
      <c r="AF123" s="85">
        <f t="shared" si="32"/>
        <v>31013.107622608568</v>
      </c>
      <c r="AG123" s="85">
        <f t="shared" si="30"/>
        <v>31004.637234985526</v>
      </c>
      <c r="AK123" s="56" t="str">
        <f t="shared" si="25"/>
        <v/>
      </c>
      <c r="AL123" s="56" t="str">
        <f t="shared" si="26"/>
        <v/>
      </c>
      <c r="AM123" s="66">
        <v>3.0000000000000001E-3</v>
      </c>
    </row>
    <row r="124" spans="1:39" ht="15.75" thickBot="1" x14ac:dyDescent="0.3">
      <c r="A124" s="118">
        <f t="shared" si="34"/>
        <v>66</v>
      </c>
      <c r="B124" s="123">
        <f t="shared" ref="B124:B187" si="39">DATE(R124,Q124,P124)</f>
        <v>46736</v>
      </c>
      <c r="C124" s="123">
        <f t="shared" si="22"/>
        <v>46741</v>
      </c>
      <c r="D124" s="250">
        <f t="shared" ref="D124:D187" si="40">MAX(E124,G124)</f>
        <v>31004.637234985526</v>
      </c>
      <c r="E124" s="263">
        <f t="shared" si="33"/>
        <v>31004.637234985526</v>
      </c>
      <c r="F124" s="251">
        <f t="shared" si="23"/>
        <v>4070.16</v>
      </c>
      <c r="G124" s="263">
        <f t="shared" ref="G124:G187" si="41">ROUND(H123*(AE124/S123)*(U124-W123)+H123*(AE124/S124)*V124+H122*(AE124/S123)*W123,2)</f>
        <v>26934.48</v>
      </c>
      <c r="H124" s="251">
        <f t="shared" ref="H124:H187" si="42">IF(F124&lt;H123,H123-F124-I124,0)</f>
        <v>3762629.5700000008</v>
      </c>
      <c r="I124" s="124"/>
      <c r="J124" s="103"/>
      <c r="K124" s="104"/>
      <c r="L124" s="105"/>
      <c r="M124" s="158"/>
      <c r="N124" s="122">
        <f t="shared" ref="N124:N187" si="43">IF(OR(MONTH(B124)=4,MONTH(B124)=10),1,0)</f>
        <v>0</v>
      </c>
      <c r="O124" s="56">
        <f t="shared" ref="O124:O187" si="44">IF(K124=0,P124,DAY(K124))</f>
        <v>15</v>
      </c>
      <c r="P124" s="56">
        <f t="shared" ref="P124:P187" si="45">P123</f>
        <v>15</v>
      </c>
      <c r="Q124" s="56">
        <f t="shared" ref="Q124:Q187" si="46">IF(Q123=12,1,Q123+1)</f>
        <v>12</v>
      </c>
      <c r="R124" s="56">
        <f t="shared" ref="R124:R187" si="47">IF(Q123=12,R123+1,R123)</f>
        <v>2027</v>
      </c>
      <c r="S124" s="56">
        <f t="shared" ref="S124:S187" si="48">IF(OR(R124=2008,R124=2012,R124=2016,R124=2020,R124=2024,R124=2028,R124=2032,R124=2036,R124=2040,R124=2044,R124=2048,R124=2052,R124=2056,R124=2062,R124=2066),366,365)</f>
        <v>365</v>
      </c>
      <c r="T124" s="56">
        <f t="shared" si="35"/>
        <v>31</v>
      </c>
      <c r="U124" s="56">
        <f t="shared" ref="U124:U187" si="49">T123-P123</f>
        <v>15</v>
      </c>
      <c r="V124" s="56">
        <f t="shared" ref="V124:V187" si="50">T123-U124</f>
        <v>15</v>
      </c>
      <c r="W124" s="126">
        <f t="shared" ref="W124:W187" si="51">O124-P124</f>
        <v>0</v>
      </c>
      <c r="X124" s="56">
        <f t="shared" si="36"/>
        <v>4256</v>
      </c>
      <c r="Y124" s="127">
        <f t="shared" si="29"/>
        <v>11645.4</v>
      </c>
      <c r="Z124" s="127">
        <f t="shared" si="28"/>
        <v>18490.130043235808</v>
      </c>
      <c r="AA124" s="56">
        <f t="shared" ref="AA124:AA187" si="52">IF(L123=$V$55,ROUND(LOG(E123/(E123-AE124/12*H123),1+AE124/12),0),AA123-1)</f>
        <v>293</v>
      </c>
      <c r="AB124" s="88">
        <f t="shared" si="37"/>
        <v>46739</v>
      </c>
      <c r="AC124" s="56">
        <f t="shared" si="24"/>
        <v>6</v>
      </c>
      <c r="AD124" s="85">
        <f t="shared" si="38"/>
        <v>0</v>
      </c>
      <c r="AE124" s="85">
        <f t="shared" si="31"/>
        <v>8.6999999999999994E-2</v>
      </c>
      <c r="AF124" s="85">
        <f t="shared" si="32"/>
        <v>31017.493681336757</v>
      </c>
      <c r="AG124" s="85">
        <f t="shared" si="30"/>
        <v>31004.637234985526</v>
      </c>
      <c r="AK124" s="56" t="str">
        <f t="shared" si="25"/>
        <v/>
      </c>
      <c r="AL124" s="56" t="str">
        <f t="shared" si="26"/>
        <v/>
      </c>
      <c r="AM124" s="66">
        <v>2E-3</v>
      </c>
    </row>
    <row r="125" spans="1:39" ht="15.75" thickBot="1" x14ac:dyDescent="0.3">
      <c r="A125" s="118">
        <f t="shared" si="34"/>
        <v>67</v>
      </c>
      <c r="B125" s="123">
        <f t="shared" si="39"/>
        <v>46767</v>
      </c>
      <c r="C125" s="123">
        <f t="shared" ref="C125:C188" si="53">IF(K125="",IF(AC125=6,DATE(YEAR(AB125),MONTH(AB125),DAY(AB125)+2),IF(AC125=7,DATE(YEAR(AB125),MONTH(AB125),DAY(AB125)+1),AB125)),K125)</f>
        <v>46770</v>
      </c>
      <c r="D125" s="250">
        <f t="shared" si="40"/>
        <v>31004.637234985526</v>
      </c>
      <c r="E125" s="263">
        <f t="shared" si="33"/>
        <v>31004.637234985526</v>
      </c>
      <c r="F125" s="251">
        <f t="shared" ref="F125:F188" si="54">ROUND(IF((H124+G125)&gt;D124,D125-G125,H124),2)</f>
        <v>3239.17</v>
      </c>
      <c r="G125" s="263">
        <f t="shared" si="41"/>
        <v>27765.47</v>
      </c>
      <c r="H125" s="251">
        <f t="shared" si="42"/>
        <v>3759390.4000000008</v>
      </c>
      <c r="I125" s="124"/>
      <c r="J125" s="103"/>
      <c r="K125" s="104"/>
      <c r="L125" s="105"/>
      <c r="M125" s="158"/>
      <c r="N125" s="122">
        <f t="shared" si="43"/>
        <v>0</v>
      </c>
      <c r="O125" s="56">
        <f t="shared" si="44"/>
        <v>15</v>
      </c>
      <c r="P125" s="56">
        <f t="shared" si="45"/>
        <v>15</v>
      </c>
      <c r="Q125" s="56">
        <f t="shared" si="46"/>
        <v>1</v>
      </c>
      <c r="R125" s="56">
        <f t="shared" si="47"/>
        <v>2028</v>
      </c>
      <c r="S125" s="56">
        <f t="shared" si="48"/>
        <v>366</v>
      </c>
      <c r="T125" s="56">
        <f t="shared" si="35"/>
        <v>31</v>
      </c>
      <c r="U125" s="56">
        <f t="shared" si="49"/>
        <v>16</v>
      </c>
      <c r="V125" s="56">
        <f t="shared" si="50"/>
        <v>15</v>
      </c>
      <c r="W125" s="126">
        <f t="shared" si="51"/>
        <v>0</v>
      </c>
      <c r="X125" s="56">
        <f t="shared" si="36"/>
        <v>4255</v>
      </c>
      <c r="Y125" s="127">
        <f t="shared" si="29"/>
        <v>11632.82</v>
      </c>
      <c r="Z125" s="127">
        <f t="shared" si="28"/>
        <v>18490.130043235808</v>
      </c>
      <c r="AA125" s="56">
        <f t="shared" si="52"/>
        <v>292</v>
      </c>
      <c r="AB125" s="88">
        <f t="shared" si="37"/>
        <v>46770</v>
      </c>
      <c r="AC125" s="56">
        <f t="shared" ref="AC125:AC188" si="55">WEEKDAY(AB125,2)</f>
        <v>2</v>
      </c>
      <c r="AD125" s="85">
        <f t="shared" si="38"/>
        <v>0</v>
      </c>
      <c r="AE125" s="85">
        <f t="shared" si="31"/>
        <v>8.6999999999999994E-2</v>
      </c>
      <c r="AF125" s="85">
        <f t="shared" si="32"/>
        <v>31014.516065878739</v>
      </c>
      <c r="AG125" s="85">
        <f t="shared" si="30"/>
        <v>31004.637234985526</v>
      </c>
      <c r="AK125" s="56" t="str">
        <f t="shared" si="25"/>
        <v/>
      </c>
      <c r="AL125" s="56" t="str">
        <f t="shared" si="26"/>
        <v/>
      </c>
      <c r="AM125" s="66">
        <v>1E-3</v>
      </c>
    </row>
    <row r="126" spans="1:39" ht="15.75" thickBot="1" x14ac:dyDescent="0.3">
      <c r="A126" s="118">
        <f t="shared" si="34"/>
        <v>68</v>
      </c>
      <c r="B126" s="123">
        <f t="shared" si="39"/>
        <v>46798</v>
      </c>
      <c r="C126" s="123">
        <f t="shared" si="53"/>
        <v>46801</v>
      </c>
      <c r="D126" s="250">
        <f t="shared" si="40"/>
        <v>31004.637234985526</v>
      </c>
      <c r="E126" s="263">
        <f t="shared" si="33"/>
        <v>31004.637234985526</v>
      </c>
      <c r="F126" s="251">
        <f t="shared" si="54"/>
        <v>3302.25</v>
      </c>
      <c r="G126" s="263">
        <f t="shared" si="41"/>
        <v>27702.39</v>
      </c>
      <c r="H126" s="251">
        <f t="shared" si="42"/>
        <v>3756088.1500000008</v>
      </c>
      <c r="I126" s="124"/>
      <c r="J126" s="103"/>
      <c r="K126" s="104"/>
      <c r="L126" s="105"/>
      <c r="M126" s="158"/>
      <c r="N126" s="122">
        <f t="shared" si="43"/>
        <v>0</v>
      </c>
      <c r="O126" s="56">
        <f t="shared" si="44"/>
        <v>15</v>
      </c>
      <c r="P126" s="56">
        <f t="shared" si="45"/>
        <v>15</v>
      </c>
      <c r="Q126" s="56">
        <f t="shared" si="46"/>
        <v>2</v>
      </c>
      <c r="R126" s="56">
        <f t="shared" si="47"/>
        <v>2028</v>
      </c>
      <c r="S126" s="56">
        <f t="shared" si="48"/>
        <v>366</v>
      </c>
      <c r="T126" s="56">
        <f t="shared" si="35"/>
        <v>29</v>
      </c>
      <c r="U126" s="56">
        <f t="shared" si="49"/>
        <v>16</v>
      </c>
      <c r="V126" s="56">
        <f t="shared" si="50"/>
        <v>15</v>
      </c>
      <c r="W126" s="126">
        <f t="shared" si="51"/>
        <v>0</v>
      </c>
      <c r="X126" s="56">
        <f t="shared" si="36"/>
        <v>4254</v>
      </c>
      <c r="Y126" s="127">
        <f t="shared" si="29"/>
        <v>11622.81</v>
      </c>
      <c r="Z126" s="127">
        <f t="shared" si="28"/>
        <v>18490.130043235808</v>
      </c>
      <c r="AA126" s="56">
        <f t="shared" si="52"/>
        <v>291</v>
      </c>
      <c r="AB126" s="88">
        <f t="shared" si="37"/>
        <v>46801</v>
      </c>
      <c r="AC126" s="56">
        <f t="shared" si="55"/>
        <v>5</v>
      </c>
      <c r="AD126" s="85">
        <f t="shared" si="38"/>
        <v>0</v>
      </c>
      <c r="AE126" s="85">
        <f t="shared" si="31"/>
        <v>8.6999999999999994E-2</v>
      </c>
      <c r="AF126" s="85">
        <f t="shared" si="32"/>
        <v>31018.61087029671</v>
      </c>
      <c r="AG126" s="85">
        <f t="shared" si="30"/>
        <v>31004.637234985526</v>
      </c>
      <c r="AK126" s="56" t="str">
        <f t="shared" ref="AK126:AK189" si="56">IF(N126=0,"","Есть")</f>
        <v/>
      </c>
      <c r="AL126" s="56" t="str">
        <f t="shared" ref="AL126:AL189" si="57">IF(N126=0,"","Нет")</f>
        <v/>
      </c>
      <c r="AM126" s="66">
        <v>0</v>
      </c>
    </row>
    <row r="127" spans="1:39" ht="15.75" thickBot="1" x14ac:dyDescent="0.25">
      <c r="A127" s="118">
        <f t="shared" si="34"/>
        <v>69</v>
      </c>
      <c r="B127" s="123">
        <f t="shared" si="39"/>
        <v>46827</v>
      </c>
      <c r="C127" s="123">
        <f t="shared" si="53"/>
        <v>46832</v>
      </c>
      <c r="D127" s="250">
        <f t="shared" si="40"/>
        <v>31004.637234985526</v>
      </c>
      <c r="E127" s="263">
        <f t="shared" si="33"/>
        <v>31004.637234985526</v>
      </c>
      <c r="F127" s="251">
        <f t="shared" si="54"/>
        <v>5112.26</v>
      </c>
      <c r="G127" s="263">
        <f t="shared" si="41"/>
        <v>25892.38</v>
      </c>
      <c r="H127" s="251">
        <f t="shared" si="42"/>
        <v>3750975.8900000011</v>
      </c>
      <c r="I127" s="124"/>
      <c r="J127" s="103"/>
      <c r="K127" s="104"/>
      <c r="L127" s="105"/>
      <c r="M127" s="158"/>
      <c r="N127" s="122">
        <f t="shared" si="43"/>
        <v>0</v>
      </c>
      <c r="O127" s="56">
        <f t="shared" si="44"/>
        <v>15</v>
      </c>
      <c r="P127" s="56">
        <f t="shared" si="45"/>
        <v>15</v>
      </c>
      <c r="Q127" s="56">
        <f t="shared" si="46"/>
        <v>3</v>
      </c>
      <c r="R127" s="56">
        <f t="shared" si="47"/>
        <v>2028</v>
      </c>
      <c r="S127" s="56">
        <f t="shared" si="48"/>
        <v>366</v>
      </c>
      <c r="T127" s="56">
        <f t="shared" si="35"/>
        <v>31</v>
      </c>
      <c r="U127" s="56">
        <f t="shared" si="49"/>
        <v>14</v>
      </c>
      <c r="V127" s="56">
        <f t="shared" si="50"/>
        <v>15</v>
      </c>
      <c r="W127" s="126">
        <f t="shared" si="51"/>
        <v>0</v>
      </c>
      <c r="X127" s="56">
        <f t="shared" si="36"/>
        <v>4253</v>
      </c>
      <c r="Y127" s="127">
        <f t="shared" si="29"/>
        <v>11612.6</v>
      </c>
      <c r="Z127" s="127">
        <f t="shared" ref="Z127:Z190" si="58">IF(AND(I126&lt;&gt;0,$U$54=1),Y127,IF(X127=0,0,Z126))</f>
        <v>18490.130043235808</v>
      </c>
      <c r="AA127" s="56">
        <f t="shared" si="52"/>
        <v>290</v>
      </c>
      <c r="AB127" s="88">
        <f t="shared" si="37"/>
        <v>46830</v>
      </c>
      <c r="AC127" s="56">
        <f t="shared" si="55"/>
        <v>6</v>
      </c>
      <c r="AD127" s="85">
        <f t="shared" si="38"/>
        <v>0</v>
      </c>
      <c r="AE127" s="85">
        <f t="shared" si="31"/>
        <v>8.6999999999999994E-2</v>
      </c>
      <c r="AF127" s="85">
        <f t="shared" si="32"/>
        <v>31022.416564711632</v>
      </c>
      <c r="AG127" s="85">
        <f t="shared" si="30"/>
        <v>31004.637234985526</v>
      </c>
      <c r="AK127" s="56" t="str">
        <f t="shared" si="56"/>
        <v/>
      </c>
      <c r="AL127" s="56" t="str">
        <f t="shared" si="57"/>
        <v/>
      </c>
    </row>
    <row r="128" spans="1:39" ht="15.75" thickBot="1" x14ac:dyDescent="0.25">
      <c r="A128" s="118">
        <f t="shared" si="34"/>
        <v>70</v>
      </c>
      <c r="B128" s="123">
        <f t="shared" si="39"/>
        <v>46858</v>
      </c>
      <c r="C128" s="123">
        <f t="shared" si="53"/>
        <v>46861</v>
      </c>
      <c r="D128" s="250">
        <f t="shared" si="40"/>
        <v>31004.637234985526</v>
      </c>
      <c r="E128" s="263">
        <f t="shared" si="33"/>
        <v>31004.637234985526</v>
      </c>
      <c r="F128" s="251">
        <f t="shared" si="54"/>
        <v>3364.25</v>
      </c>
      <c r="G128" s="263">
        <f t="shared" si="41"/>
        <v>27640.39</v>
      </c>
      <c r="H128" s="251">
        <f t="shared" si="42"/>
        <v>3747611.6400000011</v>
      </c>
      <c r="I128" s="124"/>
      <c r="J128" s="103"/>
      <c r="K128" s="104"/>
      <c r="L128" s="105"/>
      <c r="M128" s="158"/>
      <c r="N128" s="122">
        <f t="shared" si="43"/>
        <v>1</v>
      </c>
      <c r="O128" s="56">
        <f t="shared" si="44"/>
        <v>15</v>
      </c>
      <c r="P128" s="56">
        <f t="shared" si="45"/>
        <v>15</v>
      </c>
      <c r="Q128" s="56">
        <f t="shared" si="46"/>
        <v>4</v>
      </c>
      <c r="R128" s="56">
        <f t="shared" si="47"/>
        <v>2028</v>
      </c>
      <c r="S128" s="56">
        <f t="shared" si="48"/>
        <v>366</v>
      </c>
      <c r="T128" s="56">
        <f t="shared" si="35"/>
        <v>30</v>
      </c>
      <c r="U128" s="56">
        <f t="shared" si="49"/>
        <v>16</v>
      </c>
      <c r="V128" s="56">
        <f t="shared" si="50"/>
        <v>15</v>
      </c>
      <c r="W128" s="126">
        <f t="shared" si="51"/>
        <v>0</v>
      </c>
      <c r="X128" s="56">
        <f t="shared" si="36"/>
        <v>4252</v>
      </c>
      <c r="Y128" s="127">
        <f t="shared" ref="Y128:Y191" si="59">IF(X128=0,0,ROUND(H127*(($B$24/12)/(1-POWER(1+$B$24/12,-(X128)))),2))</f>
        <v>11596.79</v>
      </c>
      <c r="Z128" s="127">
        <f t="shared" si="58"/>
        <v>18490.130043235808</v>
      </c>
      <c r="AA128" s="56">
        <f t="shared" si="52"/>
        <v>289</v>
      </c>
      <c r="AB128" s="88">
        <f t="shared" si="37"/>
        <v>46861</v>
      </c>
      <c r="AC128" s="56">
        <f t="shared" si="55"/>
        <v>2</v>
      </c>
      <c r="AD128" s="85">
        <f t="shared" si="38"/>
        <v>0</v>
      </c>
      <c r="AE128" s="85">
        <f t="shared" si="31"/>
        <v>8.6999999999999994E-2</v>
      </c>
      <c r="AF128" s="85">
        <f t="shared" si="32"/>
        <v>31011.491102991804</v>
      </c>
      <c r="AG128" s="85">
        <f t="shared" si="30"/>
        <v>31004.637234985526</v>
      </c>
      <c r="AK128" s="56" t="str">
        <f t="shared" si="56"/>
        <v>Есть</v>
      </c>
      <c r="AL128" s="56" t="str">
        <f t="shared" si="57"/>
        <v>Нет</v>
      </c>
    </row>
    <row r="129" spans="1:39" ht="15.75" thickBot="1" x14ac:dyDescent="0.25">
      <c r="A129" s="118">
        <f t="shared" si="34"/>
        <v>71</v>
      </c>
      <c r="B129" s="123">
        <f t="shared" si="39"/>
        <v>46888</v>
      </c>
      <c r="C129" s="123">
        <f t="shared" si="53"/>
        <v>46891</v>
      </c>
      <c r="D129" s="250">
        <f t="shared" si="40"/>
        <v>31004.637234985526</v>
      </c>
      <c r="E129" s="263">
        <f t="shared" si="33"/>
        <v>31004.637234985526</v>
      </c>
      <c r="F129" s="251">
        <f t="shared" si="54"/>
        <v>4279.87</v>
      </c>
      <c r="G129" s="263">
        <f t="shared" si="41"/>
        <v>26724.77</v>
      </c>
      <c r="H129" s="251">
        <f t="shared" si="42"/>
        <v>3743331.7700000009</v>
      </c>
      <c r="I129" s="124"/>
      <c r="J129" s="103"/>
      <c r="K129" s="104"/>
      <c r="L129" s="105"/>
      <c r="M129" s="158"/>
      <c r="N129" s="122">
        <f t="shared" si="43"/>
        <v>0</v>
      </c>
      <c r="O129" s="56">
        <f t="shared" si="44"/>
        <v>15</v>
      </c>
      <c r="P129" s="56">
        <f t="shared" si="45"/>
        <v>15</v>
      </c>
      <c r="Q129" s="56">
        <f t="shared" si="46"/>
        <v>5</v>
      </c>
      <c r="R129" s="56">
        <f t="shared" si="47"/>
        <v>2028</v>
      </c>
      <c r="S129" s="56">
        <f t="shared" si="48"/>
        <v>366</v>
      </c>
      <c r="T129" s="56">
        <f t="shared" si="35"/>
        <v>31</v>
      </c>
      <c r="U129" s="56">
        <f t="shared" si="49"/>
        <v>15</v>
      </c>
      <c r="V129" s="56">
        <f t="shared" si="50"/>
        <v>15</v>
      </c>
      <c r="W129" s="126">
        <f t="shared" si="51"/>
        <v>0</v>
      </c>
      <c r="X129" s="56">
        <f t="shared" si="36"/>
        <v>4251</v>
      </c>
      <c r="Y129" s="127">
        <f t="shared" si="59"/>
        <v>11586.39</v>
      </c>
      <c r="Z129" s="127">
        <f t="shared" si="58"/>
        <v>18490.130043235808</v>
      </c>
      <c r="AA129" s="56">
        <f t="shared" si="52"/>
        <v>288</v>
      </c>
      <c r="AB129" s="88">
        <f t="shared" si="37"/>
        <v>46891</v>
      </c>
      <c r="AC129" s="56">
        <f t="shared" si="55"/>
        <v>4</v>
      </c>
      <c r="AD129" s="85">
        <f t="shared" si="38"/>
        <v>0</v>
      </c>
      <c r="AE129" s="85">
        <f t="shared" si="31"/>
        <v>8.6999999999999994E-2</v>
      </c>
      <c r="AF129" s="85">
        <f t="shared" si="32"/>
        <v>31015.237366399029</v>
      </c>
      <c r="AG129" s="85">
        <f t="shared" si="30"/>
        <v>31004.637234985526</v>
      </c>
      <c r="AK129" s="56" t="str">
        <f t="shared" si="56"/>
        <v/>
      </c>
      <c r="AL129" s="56" t="str">
        <f t="shared" si="57"/>
        <v/>
      </c>
    </row>
    <row r="130" spans="1:39" ht="15.75" thickBot="1" x14ac:dyDescent="0.25">
      <c r="A130" s="118">
        <f t="shared" si="34"/>
        <v>72</v>
      </c>
      <c r="B130" s="123">
        <f t="shared" si="39"/>
        <v>46919</v>
      </c>
      <c r="C130" s="123">
        <f t="shared" si="53"/>
        <v>46923</v>
      </c>
      <c r="D130" s="250">
        <f t="shared" si="40"/>
        <v>31004.637234985526</v>
      </c>
      <c r="E130" s="263">
        <f t="shared" si="33"/>
        <v>31004.637234985526</v>
      </c>
      <c r="F130" s="251">
        <f t="shared" si="54"/>
        <v>3420.58</v>
      </c>
      <c r="G130" s="263">
        <f t="shared" si="41"/>
        <v>27584.06</v>
      </c>
      <c r="H130" s="251">
        <f t="shared" si="42"/>
        <v>3739911.1900000009</v>
      </c>
      <c r="I130" s="124"/>
      <c r="J130" s="103"/>
      <c r="K130" s="104"/>
      <c r="L130" s="105"/>
      <c r="M130" s="158"/>
      <c r="N130" s="122">
        <f t="shared" si="43"/>
        <v>0</v>
      </c>
      <c r="O130" s="56">
        <f t="shared" si="44"/>
        <v>15</v>
      </c>
      <c r="P130" s="56">
        <f t="shared" si="45"/>
        <v>15</v>
      </c>
      <c r="Q130" s="56">
        <f t="shared" si="46"/>
        <v>6</v>
      </c>
      <c r="R130" s="56">
        <f t="shared" si="47"/>
        <v>2028</v>
      </c>
      <c r="S130" s="56">
        <f t="shared" si="48"/>
        <v>366</v>
      </c>
      <c r="T130" s="56">
        <f t="shared" si="35"/>
        <v>30</v>
      </c>
      <c r="U130" s="56">
        <f t="shared" si="49"/>
        <v>16</v>
      </c>
      <c r="V130" s="56">
        <f t="shared" si="50"/>
        <v>15</v>
      </c>
      <c r="W130" s="126">
        <f t="shared" si="51"/>
        <v>0</v>
      </c>
      <c r="X130" s="56">
        <f t="shared" si="36"/>
        <v>4250</v>
      </c>
      <c r="Y130" s="127">
        <f t="shared" si="59"/>
        <v>11573.16</v>
      </c>
      <c r="Z130" s="127">
        <f t="shared" si="58"/>
        <v>18490.130043235808</v>
      </c>
      <c r="AA130" s="56">
        <f t="shared" si="52"/>
        <v>287</v>
      </c>
      <c r="AB130" s="88">
        <f t="shared" si="37"/>
        <v>46922</v>
      </c>
      <c r="AC130" s="56">
        <f t="shared" si="55"/>
        <v>7</v>
      </c>
      <c r="AD130" s="85">
        <f t="shared" si="38"/>
        <v>0</v>
      </c>
      <c r="AE130" s="85">
        <f t="shared" si="31"/>
        <v>8.6999999999999994E-2</v>
      </c>
      <c r="AF130" s="85">
        <f t="shared" si="32"/>
        <v>31011.635124409728</v>
      </c>
      <c r="AG130" s="85">
        <f t="shared" si="30"/>
        <v>31004.637234985526</v>
      </c>
      <c r="AK130" s="56" t="str">
        <f t="shared" si="56"/>
        <v/>
      </c>
      <c r="AL130" s="56" t="str">
        <f t="shared" si="57"/>
        <v/>
      </c>
    </row>
    <row r="131" spans="1:39" ht="15.75" thickBot="1" x14ac:dyDescent="0.25">
      <c r="A131" s="118">
        <f t="shared" si="34"/>
        <v>73</v>
      </c>
      <c r="B131" s="123">
        <f t="shared" si="39"/>
        <v>46949</v>
      </c>
      <c r="C131" s="123">
        <f t="shared" si="53"/>
        <v>46952</v>
      </c>
      <c r="D131" s="250">
        <f t="shared" si="40"/>
        <v>31004.637234985526</v>
      </c>
      <c r="E131" s="263">
        <f t="shared" si="33"/>
        <v>31004.637234985526</v>
      </c>
      <c r="F131" s="251">
        <f t="shared" si="54"/>
        <v>4334.78</v>
      </c>
      <c r="G131" s="263">
        <f t="shared" si="41"/>
        <v>26669.86</v>
      </c>
      <c r="H131" s="251">
        <f t="shared" si="42"/>
        <v>3735576.4100000011</v>
      </c>
      <c r="I131" s="124"/>
      <c r="J131" s="103"/>
      <c r="K131" s="104"/>
      <c r="L131" s="105"/>
      <c r="M131" s="158"/>
      <c r="N131" s="122">
        <f t="shared" si="43"/>
        <v>0</v>
      </c>
      <c r="O131" s="56">
        <f t="shared" si="44"/>
        <v>15</v>
      </c>
      <c r="P131" s="56">
        <f t="shared" si="45"/>
        <v>15</v>
      </c>
      <c r="Q131" s="56">
        <f t="shared" si="46"/>
        <v>7</v>
      </c>
      <c r="R131" s="56">
        <f t="shared" si="47"/>
        <v>2028</v>
      </c>
      <c r="S131" s="56">
        <f t="shared" si="48"/>
        <v>366</v>
      </c>
      <c r="T131" s="56">
        <f t="shared" si="35"/>
        <v>31</v>
      </c>
      <c r="U131" s="56">
        <f t="shared" si="49"/>
        <v>15</v>
      </c>
      <c r="V131" s="56">
        <f t="shared" si="50"/>
        <v>15</v>
      </c>
      <c r="W131" s="126">
        <f t="shared" si="51"/>
        <v>0</v>
      </c>
      <c r="X131" s="56">
        <f t="shared" si="36"/>
        <v>4249</v>
      </c>
      <c r="Y131" s="127">
        <f t="shared" si="59"/>
        <v>11562.58</v>
      </c>
      <c r="Z131" s="127">
        <f t="shared" si="58"/>
        <v>18490.130043235808</v>
      </c>
      <c r="AA131" s="56">
        <f t="shared" si="52"/>
        <v>286</v>
      </c>
      <c r="AB131" s="88">
        <f t="shared" si="37"/>
        <v>46952</v>
      </c>
      <c r="AC131" s="56">
        <f t="shared" si="55"/>
        <v>2</v>
      </c>
      <c r="AD131" s="85">
        <f t="shared" si="38"/>
        <v>0</v>
      </c>
      <c r="AE131" s="85">
        <f t="shared" si="31"/>
        <v>8.6999999999999994E-2</v>
      </c>
      <c r="AF131" s="85">
        <f t="shared" si="32"/>
        <v>31015.38276554496</v>
      </c>
      <c r="AG131" s="85">
        <f t="shared" si="30"/>
        <v>31004.637234985526</v>
      </c>
      <c r="AK131" s="56" t="str">
        <f t="shared" si="56"/>
        <v/>
      </c>
      <c r="AL131" s="56" t="str">
        <f t="shared" si="57"/>
        <v/>
      </c>
    </row>
    <row r="132" spans="1:39" ht="15.75" thickBot="1" x14ac:dyDescent="0.25">
      <c r="A132" s="118">
        <f t="shared" si="34"/>
        <v>74</v>
      </c>
      <c r="B132" s="123">
        <f t="shared" si="39"/>
        <v>46980</v>
      </c>
      <c r="C132" s="123">
        <f t="shared" si="53"/>
        <v>46983</v>
      </c>
      <c r="D132" s="250">
        <f t="shared" si="40"/>
        <v>31004.637234985526</v>
      </c>
      <c r="E132" s="263">
        <f t="shared" si="33"/>
        <v>31004.637234985526</v>
      </c>
      <c r="F132" s="251">
        <f t="shared" si="54"/>
        <v>3477.73</v>
      </c>
      <c r="G132" s="263">
        <f t="shared" si="41"/>
        <v>27526.91</v>
      </c>
      <c r="H132" s="251">
        <f t="shared" si="42"/>
        <v>3732098.6800000011</v>
      </c>
      <c r="I132" s="124"/>
      <c r="J132" s="103"/>
      <c r="K132" s="104"/>
      <c r="L132" s="105"/>
      <c r="M132" s="158"/>
      <c r="N132" s="122">
        <f t="shared" si="43"/>
        <v>0</v>
      </c>
      <c r="O132" s="56">
        <f t="shared" si="44"/>
        <v>15</v>
      </c>
      <c r="P132" s="56">
        <f t="shared" si="45"/>
        <v>15</v>
      </c>
      <c r="Q132" s="56">
        <f t="shared" si="46"/>
        <v>8</v>
      </c>
      <c r="R132" s="56">
        <f t="shared" si="47"/>
        <v>2028</v>
      </c>
      <c r="S132" s="56">
        <f t="shared" si="48"/>
        <v>366</v>
      </c>
      <c r="T132" s="56">
        <f t="shared" si="35"/>
        <v>31</v>
      </c>
      <c r="U132" s="56">
        <f t="shared" si="49"/>
        <v>16</v>
      </c>
      <c r="V132" s="56">
        <f t="shared" si="50"/>
        <v>15</v>
      </c>
      <c r="W132" s="126">
        <f t="shared" si="51"/>
        <v>0</v>
      </c>
      <c r="X132" s="56">
        <f t="shared" si="36"/>
        <v>4248</v>
      </c>
      <c r="Y132" s="127">
        <f t="shared" si="59"/>
        <v>11549.18</v>
      </c>
      <c r="Z132" s="127">
        <f t="shared" si="58"/>
        <v>18490.130043235808</v>
      </c>
      <c r="AA132" s="56">
        <f t="shared" si="52"/>
        <v>285</v>
      </c>
      <c r="AB132" s="88">
        <f t="shared" si="37"/>
        <v>46983</v>
      </c>
      <c r="AC132" s="56">
        <f t="shared" si="55"/>
        <v>5</v>
      </c>
      <c r="AD132" s="85">
        <f t="shared" si="38"/>
        <v>0</v>
      </c>
      <c r="AE132" s="85">
        <f t="shared" si="31"/>
        <v>8.6999999999999994E-2</v>
      </c>
      <c r="AF132" s="85">
        <f t="shared" si="32"/>
        <v>31011.781858170874</v>
      </c>
      <c r="AG132" s="85">
        <f t="shared" si="30"/>
        <v>31004.637234985526</v>
      </c>
      <c r="AK132" s="56" t="str">
        <f t="shared" si="56"/>
        <v/>
      </c>
      <c r="AL132" s="56" t="str">
        <f t="shared" si="57"/>
        <v/>
      </c>
    </row>
    <row r="133" spans="1:39" ht="15.75" thickBot="1" x14ac:dyDescent="0.25">
      <c r="A133" s="118">
        <f t="shared" si="34"/>
        <v>75</v>
      </c>
      <c r="B133" s="123">
        <f t="shared" si="39"/>
        <v>47011</v>
      </c>
      <c r="C133" s="123">
        <f t="shared" si="53"/>
        <v>47014</v>
      </c>
      <c r="D133" s="250">
        <f t="shared" si="40"/>
        <v>31004.637234985526</v>
      </c>
      <c r="E133" s="263">
        <f t="shared" si="33"/>
        <v>31004.637234985526</v>
      </c>
      <c r="F133" s="251">
        <f t="shared" si="54"/>
        <v>3503.36</v>
      </c>
      <c r="G133" s="263">
        <f t="shared" si="41"/>
        <v>27501.279999999999</v>
      </c>
      <c r="H133" s="251">
        <f t="shared" si="42"/>
        <v>3728595.3200000012</v>
      </c>
      <c r="I133" s="124"/>
      <c r="J133" s="103"/>
      <c r="K133" s="104"/>
      <c r="L133" s="105"/>
      <c r="M133" s="158"/>
      <c r="N133" s="122">
        <f t="shared" si="43"/>
        <v>0</v>
      </c>
      <c r="O133" s="56">
        <f t="shared" si="44"/>
        <v>15</v>
      </c>
      <c r="P133" s="56">
        <f t="shared" si="45"/>
        <v>15</v>
      </c>
      <c r="Q133" s="56">
        <f t="shared" si="46"/>
        <v>9</v>
      </c>
      <c r="R133" s="56">
        <f t="shared" si="47"/>
        <v>2028</v>
      </c>
      <c r="S133" s="56">
        <f t="shared" si="48"/>
        <v>366</v>
      </c>
      <c r="T133" s="56">
        <f t="shared" si="35"/>
        <v>30</v>
      </c>
      <c r="U133" s="56">
        <f t="shared" si="49"/>
        <v>16</v>
      </c>
      <c r="V133" s="56">
        <f t="shared" si="50"/>
        <v>15</v>
      </c>
      <c r="W133" s="126">
        <f t="shared" si="51"/>
        <v>0</v>
      </c>
      <c r="X133" s="56">
        <f t="shared" si="36"/>
        <v>4247</v>
      </c>
      <c r="Y133" s="127">
        <f t="shared" si="59"/>
        <v>11538.43</v>
      </c>
      <c r="Z133" s="127">
        <f t="shared" si="58"/>
        <v>18490.130043235808</v>
      </c>
      <c r="AA133" s="56">
        <f t="shared" si="52"/>
        <v>284</v>
      </c>
      <c r="AB133" s="88">
        <f t="shared" si="37"/>
        <v>47014</v>
      </c>
      <c r="AC133" s="56">
        <f t="shared" si="55"/>
        <v>1</v>
      </c>
      <c r="AD133" s="85">
        <f t="shared" si="38"/>
        <v>0</v>
      </c>
      <c r="AE133" s="85">
        <f t="shared" si="31"/>
        <v>8.6999999999999994E-2</v>
      </c>
      <c r="AF133" s="85">
        <f t="shared" si="32"/>
        <v>31015.530905825439</v>
      </c>
      <c r="AG133" s="85">
        <f t="shared" si="30"/>
        <v>31004.637234985526</v>
      </c>
      <c r="AK133" s="56" t="str">
        <f t="shared" si="56"/>
        <v/>
      </c>
      <c r="AL133" s="56" t="str">
        <f t="shared" si="57"/>
        <v/>
      </c>
    </row>
    <row r="134" spans="1:39" ht="15.75" thickBot="1" x14ac:dyDescent="0.25">
      <c r="A134" s="118">
        <f t="shared" si="34"/>
        <v>76</v>
      </c>
      <c r="B134" s="123">
        <f t="shared" si="39"/>
        <v>47041</v>
      </c>
      <c r="C134" s="123">
        <f t="shared" si="53"/>
        <v>47044</v>
      </c>
      <c r="D134" s="250">
        <f t="shared" si="40"/>
        <v>31004.637234985526</v>
      </c>
      <c r="E134" s="263">
        <f t="shared" si="33"/>
        <v>31004.637234985526</v>
      </c>
      <c r="F134" s="251">
        <f t="shared" si="54"/>
        <v>4415.4799999999996</v>
      </c>
      <c r="G134" s="263">
        <f t="shared" si="41"/>
        <v>26589.16</v>
      </c>
      <c r="H134" s="251">
        <f t="shared" si="42"/>
        <v>3724179.8400000012</v>
      </c>
      <c r="I134" s="124"/>
      <c r="J134" s="103"/>
      <c r="K134" s="104"/>
      <c r="L134" s="105"/>
      <c r="M134" s="158"/>
      <c r="N134" s="122">
        <f t="shared" si="43"/>
        <v>1</v>
      </c>
      <c r="O134" s="56">
        <f t="shared" si="44"/>
        <v>15</v>
      </c>
      <c r="P134" s="56">
        <f t="shared" si="45"/>
        <v>15</v>
      </c>
      <c r="Q134" s="56">
        <f t="shared" si="46"/>
        <v>10</v>
      </c>
      <c r="R134" s="56">
        <f t="shared" si="47"/>
        <v>2028</v>
      </c>
      <c r="S134" s="56">
        <f t="shared" si="48"/>
        <v>366</v>
      </c>
      <c r="T134" s="56">
        <f t="shared" si="35"/>
        <v>31</v>
      </c>
      <c r="U134" s="56">
        <f t="shared" si="49"/>
        <v>15</v>
      </c>
      <c r="V134" s="56">
        <f t="shared" si="50"/>
        <v>15</v>
      </c>
      <c r="W134" s="126">
        <f t="shared" si="51"/>
        <v>0</v>
      </c>
      <c r="X134" s="56">
        <f t="shared" si="36"/>
        <v>4246</v>
      </c>
      <c r="Y134" s="127">
        <f t="shared" si="59"/>
        <v>11527.6</v>
      </c>
      <c r="Z134" s="127">
        <f t="shared" si="58"/>
        <v>18490.130043235808</v>
      </c>
      <c r="AA134" s="56">
        <f t="shared" si="52"/>
        <v>283</v>
      </c>
      <c r="AB134" s="88">
        <f t="shared" si="37"/>
        <v>47044</v>
      </c>
      <c r="AC134" s="56">
        <f t="shared" si="55"/>
        <v>3</v>
      </c>
      <c r="AD134" s="85">
        <f t="shared" si="38"/>
        <v>0</v>
      </c>
      <c r="AE134" s="85">
        <f t="shared" si="31"/>
        <v>8.6999999999999994E-2</v>
      </c>
      <c r="AF134" s="85">
        <f t="shared" si="32"/>
        <v>31019.311658315219</v>
      </c>
      <c r="AG134" s="85">
        <f t="shared" si="30"/>
        <v>31004.637234985526</v>
      </c>
      <c r="AK134" s="56" t="str">
        <f t="shared" si="56"/>
        <v>Есть</v>
      </c>
      <c r="AL134" s="56" t="str">
        <f t="shared" si="57"/>
        <v>Нет</v>
      </c>
    </row>
    <row r="135" spans="1:39" ht="15.75" thickBot="1" x14ac:dyDescent="0.25">
      <c r="A135" s="118">
        <f t="shared" si="34"/>
        <v>77</v>
      </c>
      <c r="B135" s="123">
        <f t="shared" si="39"/>
        <v>47072</v>
      </c>
      <c r="C135" s="123">
        <f t="shared" si="53"/>
        <v>47077</v>
      </c>
      <c r="D135" s="250">
        <f t="shared" si="40"/>
        <v>31004.637234985526</v>
      </c>
      <c r="E135" s="263">
        <f t="shared" si="33"/>
        <v>31004.637234985526</v>
      </c>
      <c r="F135" s="251">
        <f t="shared" si="54"/>
        <v>3561.71</v>
      </c>
      <c r="G135" s="263">
        <f t="shared" si="41"/>
        <v>27442.93</v>
      </c>
      <c r="H135" s="251">
        <f t="shared" si="42"/>
        <v>3720618.1300000013</v>
      </c>
      <c r="I135" s="124"/>
      <c r="J135" s="103"/>
      <c r="K135" s="104"/>
      <c r="L135" s="105"/>
      <c r="M135" s="158"/>
      <c r="N135" s="122">
        <f t="shared" si="43"/>
        <v>0</v>
      </c>
      <c r="O135" s="56">
        <f t="shared" si="44"/>
        <v>15</v>
      </c>
      <c r="P135" s="56">
        <f t="shared" si="45"/>
        <v>15</v>
      </c>
      <c r="Q135" s="56">
        <f t="shared" si="46"/>
        <v>11</v>
      </c>
      <c r="R135" s="56">
        <f t="shared" si="47"/>
        <v>2028</v>
      </c>
      <c r="S135" s="56">
        <f t="shared" si="48"/>
        <v>366</v>
      </c>
      <c r="T135" s="56">
        <f t="shared" si="35"/>
        <v>30</v>
      </c>
      <c r="U135" s="56">
        <f t="shared" si="49"/>
        <v>16</v>
      </c>
      <c r="V135" s="56">
        <f t="shared" si="50"/>
        <v>15</v>
      </c>
      <c r="W135" s="126">
        <f t="shared" si="51"/>
        <v>0</v>
      </c>
      <c r="X135" s="56">
        <f t="shared" si="36"/>
        <v>4245</v>
      </c>
      <c r="Y135" s="127">
        <f t="shared" si="59"/>
        <v>11513.95</v>
      </c>
      <c r="Z135" s="127">
        <f t="shared" si="58"/>
        <v>18490.130043235808</v>
      </c>
      <c r="AA135" s="56">
        <f t="shared" si="52"/>
        <v>282</v>
      </c>
      <c r="AB135" s="88">
        <f t="shared" si="37"/>
        <v>47075</v>
      </c>
      <c r="AC135" s="56">
        <f t="shared" si="55"/>
        <v>6</v>
      </c>
      <c r="AD135" s="85">
        <f t="shared" si="38"/>
        <v>0</v>
      </c>
      <c r="AE135" s="85">
        <f t="shared" si="31"/>
        <v>8.6999999999999994E-2</v>
      </c>
      <c r="AF135" s="85">
        <f t="shared" si="32"/>
        <v>31015.74315114638</v>
      </c>
      <c r="AG135" s="85">
        <f t="shared" si="30"/>
        <v>31004.637234985526</v>
      </c>
      <c r="AK135" s="56" t="str">
        <f t="shared" si="56"/>
        <v/>
      </c>
      <c r="AL135" s="56" t="str">
        <f t="shared" si="57"/>
        <v/>
      </c>
      <c r="AM135" s="85"/>
    </row>
    <row r="136" spans="1:39" ht="15.75" thickBot="1" x14ac:dyDescent="0.25">
      <c r="A136" s="118">
        <f t="shared" si="34"/>
        <v>78</v>
      </c>
      <c r="B136" s="123">
        <f t="shared" si="39"/>
        <v>47102</v>
      </c>
      <c r="C136" s="123">
        <f t="shared" si="53"/>
        <v>47105</v>
      </c>
      <c r="D136" s="250">
        <f t="shared" si="40"/>
        <v>31004.637234985526</v>
      </c>
      <c r="E136" s="263">
        <f t="shared" si="33"/>
        <v>31004.637234985526</v>
      </c>
      <c r="F136" s="251">
        <f t="shared" si="54"/>
        <v>4472.3599999999997</v>
      </c>
      <c r="G136" s="263">
        <f t="shared" si="41"/>
        <v>26532.28</v>
      </c>
      <c r="H136" s="251">
        <f t="shared" si="42"/>
        <v>3716145.7700000014</v>
      </c>
      <c r="I136" s="124"/>
      <c r="J136" s="103"/>
      <c r="K136" s="104"/>
      <c r="L136" s="105"/>
      <c r="M136" s="158"/>
      <c r="N136" s="122">
        <f t="shared" si="43"/>
        <v>0</v>
      </c>
      <c r="O136" s="56">
        <f t="shared" si="44"/>
        <v>15</v>
      </c>
      <c r="P136" s="56">
        <f t="shared" si="45"/>
        <v>15</v>
      </c>
      <c r="Q136" s="56">
        <f t="shared" si="46"/>
        <v>12</v>
      </c>
      <c r="R136" s="56">
        <f t="shared" si="47"/>
        <v>2028</v>
      </c>
      <c r="S136" s="56">
        <f t="shared" si="48"/>
        <v>366</v>
      </c>
      <c r="T136" s="56">
        <f t="shared" si="35"/>
        <v>31</v>
      </c>
      <c r="U136" s="56">
        <f t="shared" si="49"/>
        <v>15</v>
      </c>
      <c r="V136" s="56">
        <f t="shared" si="50"/>
        <v>15</v>
      </c>
      <c r="W136" s="126">
        <f t="shared" si="51"/>
        <v>0</v>
      </c>
      <c r="X136" s="56">
        <f t="shared" si="36"/>
        <v>4244</v>
      </c>
      <c r="Y136" s="127">
        <f t="shared" si="59"/>
        <v>11502.93</v>
      </c>
      <c r="Z136" s="127">
        <f t="shared" si="58"/>
        <v>18490.130043235808</v>
      </c>
      <c r="AA136" s="56">
        <f t="shared" si="52"/>
        <v>281</v>
      </c>
      <c r="AB136" s="88">
        <f t="shared" si="37"/>
        <v>47105</v>
      </c>
      <c r="AC136" s="56">
        <f t="shared" si="55"/>
        <v>1</v>
      </c>
      <c r="AD136" s="85">
        <f t="shared" si="38"/>
        <v>0</v>
      </c>
      <c r="AE136" s="85">
        <f t="shared" si="31"/>
        <v>8.6999999999999994E-2</v>
      </c>
      <c r="AF136" s="85">
        <f t="shared" si="32"/>
        <v>31019.525981757855</v>
      </c>
      <c r="AG136" s="85">
        <f t="shared" si="30"/>
        <v>31004.637234985526</v>
      </c>
      <c r="AK136" s="56" t="str">
        <f t="shared" si="56"/>
        <v/>
      </c>
      <c r="AL136" s="56" t="str">
        <f t="shared" si="57"/>
        <v/>
      </c>
      <c r="AM136" s="85"/>
    </row>
    <row r="137" spans="1:39" ht="15.75" thickBot="1" x14ac:dyDescent="0.25">
      <c r="A137" s="118">
        <f t="shared" si="34"/>
        <v>79</v>
      </c>
      <c r="B137" s="123">
        <f t="shared" si="39"/>
        <v>47133</v>
      </c>
      <c r="C137" s="123">
        <f t="shared" si="53"/>
        <v>47136</v>
      </c>
      <c r="D137" s="250">
        <f t="shared" si="40"/>
        <v>31004.637234985526</v>
      </c>
      <c r="E137" s="263">
        <f t="shared" si="33"/>
        <v>31004.637234985526</v>
      </c>
      <c r="F137" s="251">
        <f t="shared" si="54"/>
        <v>3584.61</v>
      </c>
      <c r="G137" s="263">
        <f t="shared" si="41"/>
        <v>27420.03</v>
      </c>
      <c r="H137" s="251">
        <f t="shared" si="42"/>
        <v>3712561.1600000015</v>
      </c>
      <c r="I137" s="124"/>
      <c r="J137" s="103"/>
      <c r="K137" s="104"/>
      <c r="L137" s="105"/>
      <c r="M137" s="158"/>
      <c r="N137" s="122">
        <f t="shared" si="43"/>
        <v>0</v>
      </c>
      <c r="O137" s="56">
        <f t="shared" si="44"/>
        <v>15</v>
      </c>
      <c r="P137" s="56">
        <f t="shared" si="45"/>
        <v>15</v>
      </c>
      <c r="Q137" s="56">
        <f t="shared" si="46"/>
        <v>1</v>
      </c>
      <c r="R137" s="56">
        <f t="shared" si="47"/>
        <v>2029</v>
      </c>
      <c r="S137" s="56">
        <f t="shared" si="48"/>
        <v>365</v>
      </c>
      <c r="T137" s="56">
        <f t="shared" si="35"/>
        <v>31</v>
      </c>
      <c r="U137" s="56">
        <f t="shared" si="49"/>
        <v>16</v>
      </c>
      <c r="V137" s="56">
        <f t="shared" si="50"/>
        <v>15</v>
      </c>
      <c r="W137" s="126">
        <f t="shared" si="51"/>
        <v>0</v>
      </c>
      <c r="X137" s="56">
        <f t="shared" si="36"/>
        <v>4243</v>
      </c>
      <c r="Y137" s="127">
        <f t="shared" si="59"/>
        <v>11489.11</v>
      </c>
      <c r="Z137" s="127">
        <f t="shared" si="58"/>
        <v>18490.130043235808</v>
      </c>
      <c r="AA137" s="56">
        <f t="shared" si="52"/>
        <v>280</v>
      </c>
      <c r="AB137" s="88">
        <f t="shared" si="37"/>
        <v>47136</v>
      </c>
      <c r="AC137" s="56">
        <f t="shared" si="55"/>
        <v>4</v>
      </c>
      <c r="AD137" s="85">
        <f t="shared" si="38"/>
        <v>0</v>
      </c>
      <c r="AE137" s="85">
        <f t="shared" si="31"/>
        <v>8.6999999999999994E-2</v>
      </c>
      <c r="AF137" s="85">
        <f t="shared" si="32"/>
        <v>31015.959491140802</v>
      </c>
      <c r="AG137" s="85">
        <f t="shared" si="30"/>
        <v>31004.637234985526</v>
      </c>
      <c r="AK137" s="56" t="str">
        <f t="shared" si="56"/>
        <v/>
      </c>
      <c r="AL137" s="56" t="str">
        <f t="shared" si="57"/>
        <v/>
      </c>
    </row>
    <row r="138" spans="1:39" ht="15.75" thickBot="1" x14ac:dyDescent="0.25">
      <c r="A138" s="118">
        <f t="shared" si="34"/>
        <v>80</v>
      </c>
      <c r="B138" s="123">
        <f t="shared" si="39"/>
        <v>47164</v>
      </c>
      <c r="C138" s="123">
        <f t="shared" si="53"/>
        <v>47168</v>
      </c>
      <c r="D138" s="250">
        <f t="shared" si="40"/>
        <v>31004.637234985526</v>
      </c>
      <c r="E138" s="263">
        <f t="shared" si="33"/>
        <v>31004.637234985526</v>
      </c>
      <c r="F138" s="251">
        <f t="shared" si="54"/>
        <v>3572.37</v>
      </c>
      <c r="G138" s="263">
        <f t="shared" si="41"/>
        <v>27432.27</v>
      </c>
      <c r="H138" s="251">
        <f t="shared" si="42"/>
        <v>3708988.7900000014</v>
      </c>
      <c r="I138" s="124"/>
      <c r="J138" s="103"/>
      <c r="K138" s="104"/>
      <c r="L138" s="105"/>
      <c r="M138" s="158"/>
      <c r="N138" s="122">
        <f t="shared" si="43"/>
        <v>0</v>
      </c>
      <c r="O138" s="56">
        <f t="shared" si="44"/>
        <v>15</v>
      </c>
      <c r="P138" s="56">
        <f t="shared" si="45"/>
        <v>15</v>
      </c>
      <c r="Q138" s="56">
        <f t="shared" si="46"/>
        <v>2</v>
      </c>
      <c r="R138" s="56">
        <f t="shared" si="47"/>
        <v>2029</v>
      </c>
      <c r="S138" s="56">
        <f t="shared" si="48"/>
        <v>365</v>
      </c>
      <c r="T138" s="56">
        <f t="shared" si="35"/>
        <v>28</v>
      </c>
      <c r="U138" s="56">
        <f t="shared" si="49"/>
        <v>16</v>
      </c>
      <c r="V138" s="56">
        <f t="shared" si="50"/>
        <v>15</v>
      </c>
      <c r="W138" s="126">
        <f t="shared" si="51"/>
        <v>0</v>
      </c>
      <c r="X138" s="56">
        <f t="shared" si="36"/>
        <v>4242</v>
      </c>
      <c r="Y138" s="127">
        <f t="shared" si="59"/>
        <v>11478.03</v>
      </c>
      <c r="Z138" s="127">
        <f t="shared" si="58"/>
        <v>18490.130043235808</v>
      </c>
      <c r="AA138" s="56">
        <f t="shared" si="52"/>
        <v>279</v>
      </c>
      <c r="AB138" s="88">
        <f t="shared" si="37"/>
        <v>47167</v>
      </c>
      <c r="AC138" s="56">
        <f t="shared" si="55"/>
        <v>7</v>
      </c>
      <c r="AD138" s="85">
        <f t="shared" si="38"/>
        <v>0</v>
      </c>
      <c r="AE138" s="85">
        <f t="shared" si="31"/>
        <v>8.6999999999999994E-2</v>
      </c>
      <c r="AF138" s="85">
        <f t="shared" si="32"/>
        <v>31020.047742075072</v>
      </c>
      <c r="AG138" s="85">
        <f t="shared" si="30"/>
        <v>31004.637234985526</v>
      </c>
      <c r="AK138" s="56" t="str">
        <f t="shared" si="56"/>
        <v/>
      </c>
      <c r="AL138" s="56" t="str">
        <f t="shared" si="57"/>
        <v/>
      </c>
    </row>
    <row r="139" spans="1:39" ht="15.75" thickBot="1" x14ac:dyDescent="0.25">
      <c r="A139" s="118">
        <f t="shared" si="34"/>
        <v>81</v>
      </c>
      <c r="B139" s="123">
        <f t="shared" si="39"/>
        <v>47192</v>
      </c>
      <c r="C139" s="123">
        <f t="shared" si="53"/>
        <v>47196</v>
      </c>
      <c r="D139" s="250">
        <f t="shared" si="40"/>
        <v>31004.637234985526</v>
      </c>
      <c r="E139" s="263">
        <f t="shared" si="33"/>
        <v>31004.637234985526</v>
      </c>
      <c r="F139" s="251">
        <f t="shared" si="54"/>
        <v>6250.95</v>
      </c>
      <c r="G139" s="263">
        <f t="shared" si="41"/>
        <v>24753.69</v>
      </c>
      <c r="H139" s="251">
        <f t="shared" si="42"/>
        <v>3702737.8400000012</v>
      </c>
      <c r="I139" s="124"/>
      <c r="J139" s="103"/>
      <c r="K139" s="104"/>
      <c r="L139" s="105"/>
      <c r="M139" s="158"/>
      <c r="N139" s="122">
        <f t="shared" si="43"/>
        <v>0</v>
      </c>
      <c r="O139" s="56">
        <f t="shared" si="44"/>
        <v>15</v>
      </c>
      <c r="P139" s="56">
        <f t="shared" si="45"/>
        <v>15</v>
      </c>
      <c r="Q139" s="56">
        <f t="shared" si="46"/>
        <v>3</v>
      </c>
      <c r="R139" s="56">
        <f t="shared" si="47"/>
        <v>2029</v>
      </c>
      <c r="S139" s="56">
        <f t="shared" si="48"/>
        <v>365</v>
      </c>
      <c r="T139" s="56">
        <f t="shared" si="35"/>
        <v>31</v>
      </c>
      <c r="U139" s="56">
        <f t="shared" si="49"/>
        <v>13</v>
      </c>
      <c r="V139" s="56">
        <f t="shared" si="50"/>
        <v>15</v>
      </c>
      <c r="W139" s="126">
        <f t="shared" si="51"/>
        <v>0</v>
      </c>
      <c r="X139" s="56">
        <f t="shared" si="36"/>
        <v>4241</v>
      </c>
      <c r="Y139" s="127">
        <f t="shared" si="59"/>
        <v>11466.98</v>
      </c>
      <c r="Z139" s="127">
        <f t="shared" si="58"/>
        <v>18490.130043235808</v>
      </c>
      <c r="AA139" s="56">
        <f t="shared" si="52"/>
        <v>278</v>
      </c>
      <c r="AB139" s="88">
        <f t="shared" si="37"/>
        <v>47195</v>
      </c>
      <c r="AC139" s="56">
        <f t="shared" si="55"/>
        <v>7</v>
      </c>
      <c r="AD139" s="85">
        <f t="shared" si="38"/>
        <v>0</v>
      </c>
      <c r="AE139" s="85">
        <f t="shared" si="31"/>
        <v>8.6999999999999994E-2</v>
      </c>
      <c r="AF139" s="85">
        <f t="shared" si="32"/>
        <v>31024.494482608323</v>
      </c>
      <c r="AG139" s="85">
        <f t="shared" si="30"/>
        <v>31004.637234985526</v>
      </c>
      <c r="AK139" s="56" t="str">
        <f t="shared" si="56"/>
        <v/>
      </c>
      <c r="AL139" s="56" t="str">
        <f t="shared" si="57"/>
        <v/>
      </c>
    </row>
    <row r="140" spans="1:39" ht="15.75" thickBot="1" x14ac:dyDescent="0.25">
      <c r="A140" s="118">
        <f t="shared" si="34"/>
        <v>82</v>
      </c>
      <c r="B140" s="123">
        <f t="shared" si="39"/>
        <v>47223</v>
      </c>
      <c r="C140" s="123">
        <f t="shared" si="53"/>
        <v>47226</v>
      </c>
      <c r="D140" s="250">
        <f t="shared" si="40"/>
        <v>31004.637234985526</v>
      </c>
      <c r="E140" s="263">
        <f t="shared" si="33"/>
        <v>31004.637234985526</v>
      </c>
      <c r="F140" s="251">
        <f t="shared" si="54"/>
        <v>3644.96</v>
      </c>
      <c r="G140" s="263">
        <f t="shared" si="41"/>
        <v>27359.68</v>
      </c>
      <c r="H140" s="251">
        <f t="shared" si="42"/>
        <v>3699092.8800000013</v>
      </c>
      <c r="I140" s="124"/>
      <c r="J140" s="103"/>
      <c r="K140" s="104"/>
      <c r="L140" s="105"/>
      <c r="M140" s="158"/>
      <c r="N140" s="122">
        <f t="shared" si="43"/>
        <v>1</v>
      </c>
      <c r="O140" s="56">
        <f t="shared" si="44"/>
        <v>15</v>
      </c>
      <c r="P140" s="56">
        <f t="shared" si="45"/>
        <v>15</v>
      </c>
      <c r="Q140" s="56">
        <f t="shared" si="46"/>
        <v>4</v>
      </c>
      <c r="R140" s="56">
        <f t="shared" si="47"/>
        <v>2029</v>
      </c>
      <c r="S140" s="56">
        <f t="shared" si="48"/>
        <v>365</v>
      </c>
      <c r="T140" s="56">
        <f t="shared" si="35"/>
        <v>30</v>
      </c>
      <c r="U140" s="56">
        <f t="shared" si="49"/>
        <v>16</v>
      </c>
      <c r="V140" s="56">
        <f t="shared" si="50"/>
        <v>15</v>
      </c>
      <c r="W140" s="126">
        <f t="shared" si="51"/>
        <v>0</v>
      </c>
      <c r="X140" s="56">
        <f t="shared" si="36"/>
        <v>4240</v>
      </c>
      <c r="Y140" s="127">
        <f t="shared" si="59"/>
        <v>11447.65</v>
      </c>
      <c r="Z140" s="127">
        <f t="shared" si="58"/>
        <v>18490.130043235808</v>
      </c>
      <c r="AA140" s="56">
        <f t="shared" si="52"/>
        <v>277</v>
      </c>
      <c r="AB140" s="88">
        <f t="shared" si="37"/>
        <v>47226</v>
      </c>
      <c r="AC140" s="56">
        <f t="shared" si="55"/>
        <v>3</v>
      </c>
      <c r="AD140" s="85">
        <f t="shared" si="38"/>
        <v>0</v>
      </c>
      <c r="AE140" s="85">
        <f t="shared" si="31"/>
        <v>8.6999999999999994E-2</v>
      </c>
      <c r="AF140" s="85">
        <f t="shared" si="32"/>
        <v>31006.769846501516</v>
      </c>
      <c r="AG140" s="85">
        <f t="shared" si="30"/>
        <v>31004.637234985526</v>
      </c>
      <c r="AK140" s="56" t="str">
        <f t="shared" si="56"/>
        <v>Есть</v>
      </c>
      <c r="AL140" s="56" t="str">
        <f t="shared" si="57"/>
        <v>Нет</v>
      </c>
    </row>
    <row r="141" spans="1:39" ht="15.75" thickBot="1" x14ac:dyDescent="0.25">
      <c r="A141" s="118">
        <f t="shared" si="34"/>
        <v>83</v>
      </c>
      <c r="B141" s="123">
        <f t="shared" si="39"/>
        <v>47253</v>
      </c>
      <c r="C141" s="123">
        <f t="shared" si="53"/>
        <v>47256</v>
      </c>
      <c r="D141" s="250">
        <f t="shared" si="40"/>
        <v>31004.637234985526</v>
      </c>
      <c r="E141" s="263">
        <f t="shared" si="33"/>
        <v>31004.637234985526</v>
      </c>
      <c r="F141" s="251">
        <f t="shared" si="54"/>
        <v>4553.59</v>
      </c>
      <c r="G141" s="263">
        <f t="shared" si="41"/>
        <v>26451.05</v>
      </c>
      <c r="H141" s="251">
        <f t="shared" si="42"/>
        <v>3694539.2900000014</v>
      </c>
      <c r="I141" s="124"/>
      <c r="J141" s="103"/>
      <c r="K141" s="104"/>
      <c r="L141" s="105"/>
      <c r="M141" s="158"/>
      <c r="N141" s="122">
        <f t="shared" si="43"/>
        <v>0</v>
      </c>
      <c r="O141" s="56">
        <f t="shared" si="44"/>
        <v>15</v>
      </c>
      <c r="P141" s="56">
        <f t="shared" si="45"/>
        <v>15</v>
      </c>
      <c r="Q141" s="56">
        <f t="shared" si="46"/>
        <v>5</v>
      </c>
      <c r="R141" s="56">
        <f t="shared" si="47"/>
        <v>2029</v>
      </c>
      <c r="S141" s="56">
        <f t="shared" si="48"/>
        <v>365</v>
      </c>
      <c r="T141" s="56">
        <f t="shared" si="35"/>
        <v>31</v>
      </c>
      <c r="U141" s="56">
        <f t="shared" si="49"/>
        <v>15</v>
      </c>
      <c r="V141" s="56">
        <f t="shared" si="50"/>
        <v>15</v>
      </c>
      <c r="W141" s="126">
        <f t="shared" si="51"/>
        <v>0</v>
      </c>
      <c r="X141" s="56">
        <f t="shared" si="36"/>
        <v>4239</v>
      </c>
      <c r="Y141" s="127">
        <f t="shared" si="59"/>
        <v>11436.39</v>
      </c>
      <c r="Z141" s="127">
        <f t="shared" si="58"/>
        <v>18490.130043235808</v>
      </c>
      <c r="AA141" s="56">
        <f t="shared" si="52"/>
        <v>276</v>
      </c>
      <c r="AB141" s="88">
        <f t="shared" si="37"/>
        <v>47256</v>
      </c>
      <c r="AC141" s="56">
        <f t="shared" si="55"/>
        <v>5</v>
      </c>
      <c r="AD141" s="85">
        <f t="shared" si="38"/>
        <v>0</v>
      </c>
      <c r="AE141" s="85">
        <f t="shared" si="31"/>
        <v>8.6999999999999994E-2</v>
      </c>
      <c r="AF141" s="85">
        <f t="shared" si="32"/>
        <v>31011.103751170165</v>
      </c>
      <c r="AG141" s="85">
        <f t="shared" si="30"/>
        <v>31004.637234985526</v>
      </c>
      <c r="AK141" s="56" t="str">
        <f t="shared" si="56"/>
        <v/>
      </c>
      <c r="AL141" s="56" t="str">
        <f t="shared" si="57"/>
        <v/>
      </c>
    </row>
    <row r="142" spans="1:39" ht="15.75" thickBot="1" x14ac:dyDescent="0.25">
      <c r="A142" s="118">
        <f t="shared" si="34"/>
        <v>84</v>
      </c>
      <c r="B142" s="123">
        <f t="shared" si="39"/>
        <v>47284</v>
      </c>
      <c r="C142" s="123">
        <f t="shared" si="53"/>
        <v>47287</v>
      </c>
      <c r="D142" s="250">
        <f t="shared" si="40"/>
        <v>31004.637234985526</v>
      </c>
      <c r="E142" s="263">
        <f t="shared" si="33"/>
        <v>31004.637234985526</v>
      </c>
      <c r="F142" s="251">
        <f t="shared" si="54"/>
        <v>3705.54</v>
      </c>
      <c r="G142" s="263">
        <f t="shared" si="41"/>
        <v>27299.1</v>
      </c>
      <c r="H142" s="251">
        <f t="shared" si="42"/>
        <v>3690833.7500000014</v>
      </c>
      <c r="I142" s="124"/>
      <c r="J142" s="103"/>
      <c r="K142" s="104"/>
      <c r="L142" s="105"/>
      <c r="M142" s="158"/>
      <c r="N142" s="122">
        <f t="shared" si="43"/>
        <v>0</v>
      </c>
      <c r="O142" s="56">
        <f t="shared" si="44"/>
        <v>15</v>
      </c>
      <c r="P142" s="56">
        <f t="shared" si="45"/>
        <v>15</v>
      </c>
      <c r="Q142" s="56">
        <f t="shared" si="46"/>
        <v>6</v>
      </c>
      <c r="R142" s="56">
        <f t="shared" si="47"/>
        <v>2029</v>
      </c>
      <c r="S142" s="56">
        <f t="shared" si="48"/>
        <v>365</v>
      </c>
      <c r="T142" s="56">
        <f t="shared" si="35"/>
        <v>30</v>
      </c>
      <c r="U142" s="56">
        <f t="shared" si="49"/>
        <v>16</v>
      </c>
      <c r="V142" s="56">
        <f t="shared" si="50"/>
        <v>15</v>
      </c>
      <c r="W142" s="126">
        <f t="shared" si="51"/>
        <v>0</v>
      </c>
      <c r="X142" s="56">
        <f t="shared" si="36"/>
        <v>4238</v>
      </c>
      <c r="Y142" s="127">
        <f t="shared" si="59"/>
        <v>11422.31</v>
      </c>
      <c r="Z142" s="127">
        <f t="shared" si="58"/>
        <v>18490.130043235808</v>
      </c>
      <c r="AA142" s="56">
        <f t="shared" si="52"/>
        <v>275</v>
      </c>
      <c r="AB142" s="88">
        <f t="shared" si="37"/>
        <v>47287</v>
      </c>
      <c r="AC142" s="56">
        <f t="shared" si="55"/>
        <v>1</v>
      </c>
      <c r="AD142" s="85">
        <f t="shared" si="38"/>
        <v>0</v>
      </c>
      <c r="AE142" s="85">
        <f t="shared" si="31"/>
        <v>8.6999999999999994E-2</v>
      </c>
      <c r="AF142" s="85">
        <f t="shared" si="32"/>
        <v>31008.074655568187</v>
      </c>
      <c r="AG142" s="85">
        <f t="shared" si="30"/>
        <v>31004.637234985526</v>
      </c>
      <c r="AK142" s="56" t="str">
        <f t="shared" si="56"/>
        <v/>
      </c>
      <c r="AL142" s="56" t="str">
        <f t="shared" si="57"/>
        <v/>
      </c>
    </row>
    <row r="143" spans="1:39" ht="15.75" thickBot="1" x14ac:dyDescent="0.25">
      <c r="A143" s="118">
        <f t="shared" si="34"/>
        <v>85</v>
      </c>
      <c r="B143" s="123">
        <f t="shared" si="39"/>
        <v>47314</v>
      </c>
      <c r="C143" s="123">
        <f t="shared" si="53"/>
        <v>47317</v>
      </c>
      <c r="D143" s="250">
        <f t="shared" si="40"/>
        <v>31004.637234985526</v>
      </c>
      <c r="E143" s="263">
        <f t="shared" si="33"/>
        <v>31004.637234985526</v>
      </c>
      <c r="F143" s="251">
        <f t="shared" si="54"/>
        <v>4612.6499999999996</v>
      </c>
      <c r="G143" s="263">
        <f t="shared" si="41"/>
        <v>26391.99</v>
      </c>
      <c r="H143" s="251">
        <f t="shared" si="42"/>
        <v>3686221.1000000015</v>
      </c>
      <c r="I143" s="124"/>
      <c r="J143" s="103"/>
      <c r="K143" s="104"/>
      <c r="L143" s="105"/>
      <c r="M143" s="158"/>
      <c r="N143" s="122">
        <f t="shared" si="43"/>
        <v>0</v>
      </c>
      <c r="O143" s="56">
        <f t="shared" si="44"/>
        <v>15</v>
      </c>
      <c r="P143" s="56">
        <f t="shared" si="45"/>
        <v>15</v>
      </c>
      <c r="Q143" s="56">
        <f t="shared" si="46"/>
        <v>7</v>
      </c>
      <c r="R143" s="56">
        <f t="shared" si="47"/>
        <v>2029</v>
      </c>
      <c r="S143" s="56">
        <f t="shared" si="48"/>
        <v>365</v>
      </c>
      <c r="T143" s="56">
        <f t="shared" si="35"/>
        <v>31</v>
      </c>
      <c r="U143" s="56">
        <f t="shared" si="49"/>
        <v>15</v>
      </c>
      <c r="V143" s="56">
        <f t="shared" si="50"/>
        <v>15</v>
      </c>
      <c r="W143" s="126">
        <f t="shared" si="51"/>
        <v>0</v>
      </c>
      <c r="X143" s="56">
        <f t="shared" si="36"/>
        <v>4237</v>
      </c>
      <c r="Y143" s="127">
        <f t="shared" si="59"/>
        <v>11410.85</v>
      </c>
      <c r="Z143" s="127">
        <f t="shared" si="58"/>
        <v>18490.130043235808</v>
      </c>
      <c r="AA143" s="56">
        <f t="shared" si="52"/>
        <v>274</v>
      </c>
      <c r="AB143" s="88">
        <f t="shared" si="37"/>
        <v>47317</v>
      </c>
      <c r="AC143" s="56">
        <f t="shared" si="55"/>
        <v>3</v>
      </c>
      <c r="AD143" s="85">
        <f t="shared" si="38"/>
        <v>0</v>
      </c>
      <c r="AE143" s="85">
        <f t="shared" si="31"/>
        <v>8.6999999999999994E-2</v>
      </c>
      <c r="AF143" s="85">
        <f t="shared" si="32"/>
        <v>31012.419823240329</v>
      </c>
      <c r="AG143" s="85">
        <f t="shared" si="30"/>
        <v>31004.637234985526</v>
      </c>
      <c r="AK143" s="56" t="str">
        <f t="shared" si="56"/>
        <v/>
      </c>
      <c r="AL143" s="56" t="str">
        <f t="shared" si="57"/>
        <v/>
      </c>
    </row>
    <row r="144" spans="1:39" ht="15.75" thickBot="1" x14ac:dyDescent="0.25">
      <c r="A144" s="118">
        <f t="shared" si="34"/>
        <v>86</v>
      </c>
      <c r="B144" s="123">
        <f t="shared" si="39"/>
        <v>47345</v>
      </c>
      <c r="C144" s="123">
        <f t="shared" si="53"/>
        <v>47350</v>
      </c>
      <c r="D144" s="250">
        <f t="shared" si="40"/>
        <v>31004.637234985526</v>
      </c>
      <c r="E144" s="263">
        <f t="shared" si="33"/>
        <v>31004.637234985526</v>
      </c>
      <c r="F144" s="251">
        <f t="shared" si="54"/>
        <v>3767</v>
      </c>
      <c r="G144" s="263">
        <f t="shared" si="41"/>
        <v>27237.64</v>
      </c>
      <c r="H144" s="251">
        <f t="shared" si="42"/>
        <v>3682454.1000000015</v>
      </c>
      <c r="I144" s="124"/>
      <c r="J144" s="103"/>
      <c r="K144" s="104"/>
      <c r="L144" s="105"/>
      <c r="M144" s="158"/>
      <c r="N144" s="122">
        <f t="shared" si="43"/>
        <v>0</v>
      </c>
      <c r="O144" s="56">
        <f t="shared" si="44"/>
        <v>15</v>
      </c>
      <c r="P144" s="56">
        <f t="shared" si="45"/>
        <v>15</v>
      </c>
      <c r="Q144" s="56">
        <f t="shared" si="46"/>
        <v>8</v>
      </c>
      <c r="R144" s="56">
        <f t="shared" si="47"/>
        <v>2029</v>
      </c>
      <c r="S144" s="56">
        <f t="shared" si="48"/>
        <v>365</v>
      </c>
      <c r="T144" s="56">
        <f t="shared" si="35"/>
        <v>31</v>
      </c>
      <c r="U144" s="56">
        <f t="shared" si="49"/>
        <v>16</v>
      </c>
      <c r="V144" s="56">
        <f t="shared" si="50"/>
        <v>15</v>
      </c>
      <c r="W144" s="126">
        <f t="shared" si="51"/>
        <v>0</v>
      </c>
      <c r="X144" s="56">
        <f t="shared" si="36"/>
        <v>4236</v>
      </c>
      <c r="Y144" s="127">
        <f t="shared" si="59"/>
        <v>11396.59</v>
      </c>
      <c r="Z144" s="127">
        <f t="shared" si="58"/>
        <v>18490.130043235808</v>
      </c>
      <c r="AA144" s="56">
        <f t="shared" si="52"/>
        <v>273</v>
      </c>
      <c r="AB144" s="88">
        <f t="shared" si="37"/>
        <v>47348</v>
      </c>
      <c r="AC144" s="56">
        <f t="shared" si="55"/>
        <v>6</v>
      </c>
      <c r="AD144" s="85">
        <f t="shared" si="38"/>
        <v>0</v>
      </c>
      <c r="AE144" s="85">
        <f t="shared" si="31"/>
        <v>8.6999999999999994E-2</v>
      </c>
      <c r="AF144" s="85">
        <f t="shared" si="32"/>
        <v>31009.401720529931</v>
      </c>
      <c r="AG144" s="85">
        <f t="shared" si="30"/>
        <v>31004.637234985526</v>
      </c>
      <c r="AK144" s="56" t="str">
        <f t="shared" si="56"/>
        <v/>
      </c>
      <c r="AL144" s="56" t="str">
        <f t="shared" si="57"/>
        <v/>
      </c>
    </row>
    <row r="145" spans="1:39" s="85" customFormat="1" ht="15.75" thickBot="1" x14ac:dyDescent="0.25">
      <c r="A145" s="128">
        <f t="shared" si="34"/>
        <v>87</v>
      </c>
      <c r="B145" s="131">
        <f t="shared" si="39"/>
        <v>47376</v>
      </c>
      <c r="C145" s="123">
        <f t="shared" si="53"/>
        <v>47379</v>
      </c>
      <c r="D145" s="250">
        <f t="shared" si="40"/>
        <v>31004.637234985526</v>
      </c>
      <c r="E145" s="263">
        <f t="shared" si="33"/>
        <v>31004.637234985526</v>
      </c>
      <c r="F145" s="251">
        <f t="shared" si="54"/>
        <v>3794.84</v>
      </c>
      <c r="G145" s="263">
        <f t="shared" si="41"/>
        <v>27209.8</v>
      </c>
      <c r="H145" s="263">
        <f t="shared" si="42"/>
        <v>3678659.2600000016</v>
      </c>
      <c r="I145" s="124"/>
      <c r="J145" s="133"/>
      <c r="K145" s="134"/>
      <c r="L145" s="132"/>
      <c r="M145" s="158"/>
      <c r="N145" s="122">
        <f t="shared" si="43"/>
        <v>0</v>
      </c>
      <c r="O145" s="85">
        <f t="shared" si="44"/>
        <v>15</v>
      </c>
      <c r="P145" s="85">
        <f t="shared" si="45"/>
        <v>15</v>
      </c>
      <c r="Q145" s="85">
        <f t="shared" si="46"/>
        <v>9</v>
      </c>
      <c r="R145" s="85">
        <f t="shared" si="47"/>
        <v>2029</v>
      </c>
      <c r="S145" s="85">
        <f t="shared" si="48"/>
        <v>365</v>
      </c>
      <c r="T145" s="85">
        <f t="shared" si="35"/>
        <v>30</v>
      </c>
      <c r="U145" s="85">
        <f t="shared" si="49"/>
        <v>16</v>
      </c>
      <c r="V145" s="85">
        <f t="shared" si="50"/>
        <v>15</v>
      </c>
      <c r="W145" s="129">
        <f t="shared" si="51"/>
        <v>0</v>
      </c>
      <c r="X145" s="85">
        <f t="shared" si="36"/>
        <v>4235</v>
      </c>
      <c r="Y145" s="130">
        <f t="shared" si="59"/>
        <v>11384.94</v>
      </c>
      <c r="Z145" s="130">
        <f t="shared" si="58"/>
        <v>18490.130043235808</v>
      </c>
      <c r="AA145" s="56">
        <f t="shared" si="52"/>
        <v>272</v>
      </c>
      <c r="AB145" s="88">
        <f t="shared" si="37"/>
        <v>47379</v>
      </c>
      <c r="AC145" s="85">
        <f t="shared" si="55"/>
        <v>2</v>
      </c>
      <c r="AD145" s="85">
        <f t="shared" si="38"/>
        <v>0</v>
      </c>
      <c r="AE145" s="85">
        <f t="shared" si="31"/>
        <v>8.6999999999999994E-2</v>
      </c>
      <c r="AF145" s="85">
        <f t="shared" si="32"/>
        <v>31013.758428826553</v>
      </c>
      <c r="AG145" s="85">
        <f t="shared" si="30"/>
        <v>31004.637234985526</v>
      </c>
      <c r="AK145" s="56" t="str">
        <f t="shared" si="56"/>
        <v/>
      </c>
      <c r="AL145" s="56" t="str">
        <f t="shared" si="57"/>
        <v/>
      </c>
      <c r="AM145" s="56"/>
    </row>
    <row r="146" spans="1:39" s="85" customFormat="1" ht="15.75" thickBot="1" x14ac:dyDescent="0.25">
      <c r="A146" s="128">
        <f t="shared" si="34"/>
        <v>88</v>
      </c>
      <c r="B146" s="131">
        <f t="shared" si="39"/>
        <v>47406</v>
      </c>
      <c r="C146" s="131">
        <f t="shared" si="53"/>
        <v>47409</v>
      </c>
      <c r="D146" s="250">
        <f t="shared" si="40"/>
        <v>31004.637234985526</v>
      </c>
      <c r="E146" s="263">
        <f t="shared" ref="E146:E209" si="60">IF((H145+G146)&lt;E145,H145+G146,IF(L145=$V$55,E145,IF(I145=0,E145,H145*(($B$24/12)/(1-(1+($B$24/12))^-(AA145))))))</f>
        <v>31004.637234985526</v>
      </c>
      <c r="F146" s="251">
        <f t="shared" si="54"/>
        <v>4699.71</v>
      </c>
      <c r="G146" s="263">
        <f t="shared" si="41"/>
        <v>26304.93</v>
      </c>
      <c r="H146" s="263">
        <f t="shared" si="42"/>
        <v>3673959.5500000017</v>
      </c>
      <c r="I146" s="124"/>
      <c r="J146" s="133"/>
      <c r="K146" s="134"/>
      <c r="L146" s="132"/>
      <c r="M146" s="158"/>
      <c r="N146" s="122">
        <f t="shared" si="43"/>
        <v>1</v>
      </c>
      <c r="O146" s="85">
        <f t="shared" si="44"/>
        <v>15</v>
      </c>
      <c r="P146" s="85">
        <f t="shared" si="45"/>
        <v>15</v>
      </c>
      <c r="Q146" s="85">
        <f t="shared" si="46"/>
        <v>10</v>
      </c>
      <c r="R146" s="85">
        <f t="shared" si="47"/>
        <v>2029</v>
      </c>
      <c r="S146" s="85">
        <f t="shared" si="48"/>
        <v>365</v>
      </c>
      <c r="T146" s="85">
        <f t="shared" si="35"/>
        <v>31</v>
      </c>
      <c r="U146" s="85">
        <f t="shared" si="49"/>
        <v>15</v>
      </c>
      <c r="V146" s="85">
        <f t="shared" si="50"/>
        <v>15</v>
      </c>
      <c r="W146" s="129">
        <f t="shared" si="51"/>
        <v>0</v>
      </c>
      <c r="X146" s="85">
        <f t="shared" si="36"/>
        <v>4234</v>
      </c>
      <c r="Y146" s="130">
        <f t="shared" si="59"/>
        <v>11373.21</v>
      </c>
      <c r="Z146" s="130">
        <f t="shared" si="58"/>
        <v>18490.130043235808</v>
      </c>
      <c r="AA146" s="85">
        <f t="shared" si="52"/>
        <v>271</v>
      </c>
      <c r="AB146" s="88">
        <f t="shared" si="37"/>
        <v>47409</v>
      </c>
      <c r="AC146" s="85">
        <f t="shared" si="55"/>
        <v>4</v>
      </c>
      <c r="AD146" s="85">
        <f t="shared" si="38"/>
        <v>0</v>
      </c>
      <c r="AE146" s="85">
        <f t="shared" si="31"/>
        <v>8.6999999999999994E-2</v>
      </c>
      <c r="AF146" s="85">
        <f t="shared" si="32"/>
        <v>31018.152522144555</v>
      </c>
      <c r="AG146" s="85">
        <f t="shared" si="30"/>
        <v>31004.637234985526</v>
      </c>
      <c r="AK146" s="56" t="str">
        <f t="shared" si="56"/>
        <v>Есть</v>
      </c>
      <c r="AL146" s="56" t="str">
        <f t="shared" si="57"/>
        <v>Нет</v>
      </c>
      <c r="AM146" s="56"/>
    </row>
    <row r="147" spans="1:39" ht="15.75" thickBot="1" x14ac:dyDescent="0.25">
      <c r="A147" s="118">
        <f t="shared" si="34"/>
        <v>89</v>
      </c>
      <c r="B147" s="123">
        <f t="shared" si="39"/>
        <v>47437</v>
      </c>
      <c r="C147" s="123">
        <f t="shared" si="53"/>
        <v>47441</v>
      </c>
      <c r="D147" s="250">
        <f t="shared" si="40"/>
        <v>31004.637234985526</v>
      </c>
      <c r="E147" s="251">
        <f t="shared" si="60"/>
        <v>31004.637234985526</v>
      </c>
      <c r="F147" s="251">
        <f t="shared" si="54"/>
        <v>3857.6</v>
      </c>
      <c r="G147" s="263">
        <f t="shared" si="41"/>
        <v>27147.040000000001</v>
      </c>
      <c r="H147" s="251">
        <f t="shared" si="42"/>
        <v>3670101.9500000016</v>
      </c>
      <c r="I147" s="124"/>
      <c r="J147" s="103"/>
      <c r="K147" s="104"/>
      <c r="L147" s="105"/>
      <c r="M147" s="158"/>
      <c r="N147" s="122">
        <f t="shared" si="43"/>
        <v>0</v>
      </c>
      <c r="O147" s="56">
        <f t="shared" si="44"/>
        <v>15</v>
      </c>
      <c r="P147" s="56">
        <f t="shared" si="45"/>
        <v>15</v>
      </c>
      <c r="Q147" s="56">
        <f t="shared" si="46"/>
        <v>11</v>
      </c>
      <c r="R147" s="56">
        <f t="shared" si="47"/>
        <v>2029</v>
      </c>
      <c r="S147" s="56">
        <f t="shared" si="48"/>
        <v>365</v>
      </c>
      <c r="T147" s="56">
        <f t="shared" si="35"/>
        <v>30</v>
      </c>
      <c r="U147" s="56">
        <f t="shared" si="49"/>
        <v>16</v>
      </c>
      <c r="V147" s="56">
        <f t="shared" si="50"/>
        <v>15</v>
      </c>
      <c r="W147" s="126">
        <f t="shared" si="51"/>
        <v>0</v>
      </c>
      <c r="X147" s="56">
        <f t="shared" si="36"/>
        <v>4233</v>
      </c>
      <c r="Y147" s="127">
        <f t="shared" si="59"/>
        <v>11358.68</v>
      </c>
      <c r="Z147" s="127">
        <f t="shared" si="58"/>
        <v>18490.130043235808</v>
      </c>
      <c r="AA147" s="56">
        <f t="shared" si="52"/>
        <v>270</v>
      </c>
      <c r="AB147" s="88">
        <f t="shared" si="37"/>
        <v>47440</v>
      </c>
      <c r="AC147" s="56">
        <f t="shared" si="55"/>
        <v>7</v>
      </c>
      <c r="AD147" s="85">
        <f t="shared" si="38"/>
        <v>0</v>
      </c>
      <c r="AE147" s="85">
        <f t="shared" si="31"/>
        <v>8.6999999999999994E-2</v>
      </c>
      <c r="AF147" s="85">
        <f t="shared" si="32"/>
        <v>31015.182350028012</v>
      </c>
      <c r="AG147" s="85">
        <f t="shared" si="30"/>
        <v>31004.637234985526</v>
      </c>
      <c r="AK147" s="56" t="str">
        <f t="shared" si="56"/>
        <v/>
      </c>
      <c r="AL147" s="56" t="str">
        <f t="shared" si="57"/>
        <v/>
      </c>
    </row>
    <row r="148" spans="1:39" ht="15.75" thickBot="1" x14ac:dyDescent="0.25">
      <c r="A148" s="118">
        <f t="shared" si="34"/>
        <v>90</v>
      </c>
      <c r="B148" s="123">
        <f t="shared" si="39"/>
        <v>47467</v>
      </c>
      <c r="C148" s="123">
        <f t="shared" si="53"/>
        <v>47470</v>
      </c>
      <c r="D148" s="250">
        <f t="shared" si="40"/>
        <v>31004.637234985526</v>
      </c>
      <c r="E148" s="251">
        <f t="shared" si="60"/>
        <v>31004.637234985526</v>
      </c>
      <c r="F148" s="251">
        <f t="shared" si="54"/>
        <v>4760.8999999999996</v>
      </c>
      <c r="G148" s="263">
        <f t="shared" si="41"/>
        <v>26243.74</v>
      </c>
      <c r="H148" s="251">
        <f t="shared" si="42"/>
        <v>3665341.0500000017</v>
      </c>
      <c r="I148" s="124"/>
      <c r="J148" s="103"/>
      <c r="K148" s="104"/>
      <c r="L148" s="105"/>
      <c r="M148" s="158"/>
      <c r="N148" s="122">
        <f t="shared" si="43"/>
        <v>0</v>
      </c>
      <c r="O148" s="56">
        <f t="shared" si="44"/>
        <v>15</v>
      </c>
      <c r="P148" s="56">
        <f t="shared" si="45"/>
        <v>15</v>
      </c>
      <c r="Q148" s="56">
        <f t="shared" si="46"/>
        <v>12</v>
      </c>
      <c r="R148" s="56">
        <f t="shared" si="47"/>
        <v>2029</v>
      </c>
      <c r="S148" s="56">
        <f t="shared" si="48"/>
        <v>365</v>
      </c>
      <c r="T148" s="56">
        <f t="shared" si="35"/>
        <v>31</v>
      </c>
      <c r="U148" s="56">
        <f t="shared" si="49"/>
        <v>15</v>
      </c>
      <c r="V148" s="56">
        <f t="shared" si="50"/>
        <v>15</v>
      </c>
      <c r="W148" s="126">
        <f t="shared" si="51"/>
        <v>0</v>
      </c>
      <c r="X148" s="56">
        <f t="shared" si="36"/>
        <v>4232</v>
      </c>
      <c r="Y148" s="127">
        <f t="shared" si="59"/>
        <v>11346.76</v>
      </c>
      <c r="Z148" s="127">
        <f t="shared" si="58"/>
        <v>18490.130043235808</v>
      </c>
      <c r="AA148" s="56">
        <f t="shared" si="52"/>
        <v>269</v>
      </c>
      <c r="AB148" s="88">
        <f t="shared" si="37"/>
        <v>47470</v>
      </c>
      <c r="AC148" s="56">
        <f t="shared" si="55"/>
        <v>2</v>
      </c>
      <c r="AD148" s="85">
        <f t="shared" si="38"/>
        <v>0</v>
      </c>
      <c r="AE148" s="85">
        <f t="shared" si="31"/>
        <v>8.6999999999999994E-2</v>
      </c>
      <c r="AF148" s="85">
        <f t="shared" si="32"/>
        <v>31019.589000697648</v>
      </c>
      <c r="AG148" s="85">
        <f t="shared" si="30"/>
        <v>31004.637234985526</v>
      </c>
      <c r="AK148" s="56" t="str">
        <f t="shared" si="56"/>
        <v/>
      </c>
      <c r="AL148" s="56" t="str">
        <f t="shared" si="57"/>
        <v/>
      </c>
    </row>
    <row r="149" spans="1:39" ht="15.75" thickBot="1" x14ac:dyDescent="0.25">
      <c r="A149" s="118">
        <f t="shared" si="34"/>
        <v>91</v>
      </c>
      <c r="B149" s="123">
        <f t="shared" si="39"/>
        <v>47498</v>
      </c>
      <c r="C149" s="123">
        <f t="shared" si="53"/>
        <v>47501</v>
      </c>
      <c r="D149" s="250">
        <f t="shared" si="40"/>
        <v>31004.637234985526</v>
      </c>
      <c r="E149" s="251">
        <f t="shared" si="60"/>
        <v>31004.637234985526</v>
      </c>
      <c r="F149" s="251">
        <f t="shared" si="54"/>
        <v>3921.28</v>
      </c>
      <c r="G149" s="263">
        <f t="shared" si="41"/>
        <v>27083.360000000001</v>
      </c>
      <c r="H149" s="251">
        <f t="shared" si="42"/>
        <v>3661419.7700000019</v>
      </c>
      <c r="I149" s="124"/>
      <c r="J149" s="103"/>
      <c r="K149" s="104"/>
      <c r="L149" s="105"/>
      <c r="M149" s="158"/>
      <c r="N149" s="122">
        <f t="shared" si="43"/>
        <v>0</v>
      </c>
      <c r="O149" s="56">
        <f t="shared" si="44"/>
        <v>15</v>
      </c>
      <c r="P149" s="56">
        <f t="shared" si="45"/>
        <v>15</v>
      </c>
      <c r="Q149" s="56">
        <f t="shared" si="46"/>
        <v>1</v>
      </c>
      <c r="R149" s="56">
        <f t="shared" si="47"/>
        <v>2030</v>
      </c>
      <c r="S149" s="56">
        <f t="shared" si="48"/>
        <v>365</v>
      </c>
      <c r="T149" s="56">
        <f t="shared" si="35"/>
        <v>31</v>
      </c>
      <c r="U149" s="56">
        <f t="shared" si="49"/>
        <v>16</v>
      </c>
      <c r="V149" s="56">
        <f t="shared" si="50"/>
        <v>15</v>
      </c>
      <c r="W149" s="126">
        <f t="shared" si="51"/>
        <v>0</v>
      </c>
      <c r="X149" s="56">
        <f t="shared" si="36"/>
        <v>4231</v>
      </c>
      <c r="Y149" s="127">
        <f t="shared" si="59"/>
        <v>11332.04</v>
      </c>
      <c r="Z149" s="127">
        <f t="shared" si="58"/>
        <v>18490.130043235808</v>
      </c>
      <c r="AA149" s="56">
        <f t="shared" si="52"/>
        <v>268</v>
      </c>
      <c r="AB149" s="88">
        <f t="shared" si="37"/>
        <v>47501</v>
      </c>
      <c r="AC149" s="56">
        <f t="shared" si="55"/>
        <v>5</v>
      </c>
      <c r="AD149" s="85">
        <f t="shared" si="38"/>
        <v>0</v>
      </c>
      <c r="AE149" s="85">
        <f t="shared" si="31"/>
        <v>8.6999999999999994E-2</v>
      </c>
      <c r="AF149" s="85">
        <f t="shared" si="32"/>
        <v>31016.631058317478</v>
      </c>
      <c r="AG149" s="85">
        <f t="shared" si="30"/>
        <v>31004.637234985526</v>
      </c>
      <c r="AK149" s="56" t="str">
        <f t="shared" si="56"/>
        <v/>
      </c>
      <c r="AL149" s="56" t="str">
        <f t="shared" si="57"/>
        <v/>
      </c>
    </row>
    <row r="150" spans="1:39" ht="15.75" thickBot="1" x14ac:dyDescent="0.25">
      <c r="A150" s="118">
        <f t="shared" si="34"/>
        <v>92</v>
      </c>
      <c r="B150" s="123">
        <f t="shared" si="39"/>
        <v>47529</v>
      </c>
      <c r="C150" s="123">
        <f t="shared" si="53"/>
        <v>47532</v>
      </c>
      <c r="D150" s="250">
        <f t="shared" si="40"/>
        <v>31004.637234985526</v>
      </c>
      <c r="E150" s="251">
        <f t="shared" si="60"/>
        <v>31004.637234985526</v>
      </c>
      <c r="F150" s="251">
        <f t="shared" si="54"/>
        <v>3950.26</v>
      </c>
      <c r="G150" s="263">
        <f t="shared" si="41"/>
        <v>27054.38</v>
      </c>
      <c r="H150" s="251">
        <f t="shared" si="42"/>
        <v>3657469.5100000021</v>
      </c>
      <c r="I150" s="124"/>
      <c r="J150" s="103"/>
      <c r="K150" s="104"/>
      <c r="L150" s="105"/>
      <c r="M150" s="158"/>
      <c r="N150" s="122">
        <f t="shared" si="43"/>
        <v>0</v>
      </c>
      <c r="O150" s="56">
        <f t="shared" si="44"/>
        <v>15</v>
      </c>
      <c r="P150" s="56">
        <f t="shared" si="45"/>
        <v>15</v>
      </c>
      <c r="Q150" s="56">
        <f t="shared" si="46"/>
        <v>2</v>
      </c>
      <c r="R150" s="56">
        <f t="shared" si="47"/>
        <v>2030</v>
      </c>
      <c r="S150" s="56">
        <f t="shared" si="48"/>
        <v>365</v>
      </c>
      <c r="T150" s="56">
        <f t="shared" si="35"/>
        <v>28</v>
      </c>
      <c r="U150" s="56">
        <f t="shared" si="49"/>
        <v>16</v>
      </c>
      <c r="V150" s="56">
        <f t="shared" si="50"/>
        <v>15</v>
      </c>
      <c r="W150" s="126">
        <f t="shared" si="51"/>
        <v>0</v>
      </c>
      <c r="X150" s="56">
        <f t="shared" si="36"/>
        <v>4230</v>
      </c>
      <c r="Y150" s="127">
        <f t="shared" si="59"/>
        <v>11319.91</v>
      </c>
      <c r="Z150" s="127">
        <f t="shared" si="58"/>
        <v>18490.130043235808</v>
      </c>
      <c r="AA150" s="56">
        <f t="shared" si="52"/>
        <v>267</v>
      </c>
      <c r="AB150" s="88">
        <f t="shared" si="37"/>
        <v>47532</v>
      </c>
      <c r="AC150" s="56">
        <f t="shared" si="55"/>
        <v>1</v>
      </c>
      <c r="AD150" s="85">
        <f t="shared" si="38"/>
        <v>0</v>
      </c>
      <c r="AE150" s="85">
        <f t="shared" si="31"/>
        <v>8.6999999999999994E-2</v>
      </c>
      <c r="AF150" s="85">
        <f t="shared" si="32"/>
        <v>31021.050508525557</v>
      </c>
      <c r="AG150" s="85">
        <f t="shared" si="30"/>
        <v>31004.637234985526</v>
      </c>
      <c r="AK150" s="56" t="str">
        <f t="shared" si="56"/>
        <v/>
      </c>
      <c r="AL150" s="56" t="str">
        <f t="shared" si="57"/>
        <v/>
      </c>
    </row>
    <row r="151" spans="1:39" ht="15.75" thickBot="1" x14ac:dyDescent="0.25">
      <c r="A151" s="118">
        <f t="shared" si="34"/>
        <v>93</v>
      </c>
      <c r="B151" s="123">
        <f t="shared" si="39"/>
        <v>47557</v>
      </c>
      <c r="C151" s="123">
        <f t="shared" si="53"/>
        <v>47560</v>
      </c>
      <c r="D151" s="250">
        <f t="shared" si="40"/>
        <v>31004.637234985526</v>
      </c>
      <c r="E151" s="251">
        <f t="shared" si="60"/>
        <v>31004.637234985526</v>
      </c>
      <c r="F151" s="251">
        <f t="shared" si="54"/>
        <v>6594.79</v>
      </c>
      <c r="G151" s="263">
        <f t="shared" si="41"/>
        <v>24409.85</v>
      </c>
      <c r="H151" s="251">
        <f t="shared" si="42"/>
        <v>3650874.7200000021</v>
      </c>
      <c r="I151" s="124"/>
      <c r="J151" s="103"/>
      <c r="K151" s="104"/>
      <c r="L151" s="105"/>
      <c r="M151" s="158"/>
      <c r="N151" s="122">
        <f t="shared" si="43"/>
        <v>0</v>
      </c>
      <c r="O151" s="56">
        <f t="shared" si="44"/>
        <v>15</v>
      </c>
      <c r="P151" s="56">
        <f t="shared" si="45"/>
        <v>15</v>
      </c>
      <c r="Q151" s="56">
        <f t="shared" si="46"/>
        <v>3</v>
      </c>
      <c r="R151" s="56">
        <f t="shared" si="47"/>
        <v>2030</v>
      </c>
      <c r="S151" s="56">
        <f t="shared" si="48"/>
        <v>365</v>
      </c>
      <c r="T151" s="56">
        <f t="shared" si="35"/>
        <v>31</v>
      </c>
      <c r="U151" s="56">
        <f t="shared" si="49"/>
        <v>13</v>
      </c>
      <c r="V151" s="56">
        <f t="shared" si="50"/>
        <v>15</v>
      </c>
      <c r="W151" s="126">
        <f t="shared" si="51"/>
        <v>0</v>
      </c>
      <c r="X151" s="56">
        <f t="shared" si="36"/>
        <v>4229</v>
      </c>
      <c r="Y151" s="127">
        <f t="shared" si="59"/>
        <v>11307.7</v>
      </c>
      <c r="Z151" s="127">
        <f t="shared" si="58"/>
        <v>18490.130043235808</v>
      </c>
      <c r="AA151" s="56">
        <f t="shared" si="52"/>
        <v>266</v>
      </c>
      <c r="AB151" s="88">
        <f t="shared" si="37"/>
        <v>47560</v>
      </c>
      <c r="AC151" s="56">
        <f t="shared" si="55"/>
        <v>1</v>
      </c>
      <c r="AD151" s="85">
        <f t="shared" si="38"/>
        <v>0</v>
      </c>
      <c r="AE151" s="85">
        <f t="shared" si="31"/>
        <v>8.6999999999999994E-2</v>
      </c>
      <c r="AF151" s="85">
        <f t="shared" si="32"/>
        <v>31025.508185313178</v>
      </c>
      <c r="AG151" s="85">
        <f t="shared" si="30"/>
        <v>31004.637234985526</v>
      </c>
      <c r="AK151" s="56" t="str">
        <f t="shared" si="56"/>
        <v/>
      </c>
      <c r="AL151" s="56" t="str">
        <f t="shared" si="57"/>
        <v/>
      </c>
    </row>
    <row r="152" spans="1:39" ht="15.75" thickBot="1" x14ac:dyDescent="0.25">
      <c r="A152" s="118">
        <f t="shared" si="34"/>
        <v>94</v>
      </c>
      <c r="B152" s="123">
        <f t="shared" si="39"/>
        <v>47588</v>
      </c>
      <c r="C152" s="123">
        <f t="shared" si="53"/>
        <v>47591</v>
      </c>
      <c r="D152" s="250">
        <f t="shared" si="40"/>
        <v>31004.637234985526</v>
      </c>
      <c r="E152" s="251">
        <f t="shared" si="60"/>
        <v>31004.637234985526</v>
      </c>
      <c r="F152" s="251">
        <f t="shared" si="54"/>
        <v>4028.18</v>
      </c>
      <c r="G152" s="263">
        <f t="shared" si="41"/>
        <v>26976.46</v>
      </c>
      <c r="H152" s="251">
        <f t="shared" si="42"/>
        <v>3646846.5400000019</v>
      </c>
      <c r="I152" s="124"/>
      <c r="J152" s="103"/>
      <c r="K152" s="104"/>
      <c r="L152" s="105"/>
      <c r="M152" s="158"/>
      <c r="N152" s="122">
        <f t="shared" si="43"/>
        <v>1</v>
      </c>
      <c r="O152" s="56">
        <f t="shared" si="44"/>
        <v>15</v>
      </c>
      <c r="P152" s="56">
        <f t="shared" si="45"/>
        <v>15</v>
      </c>
      <c r="Q152" s="56">
        <f t="shared" si="46"/>
        <v>4</v>
      </c>
      <c r="R152" s="56">
        <f t="shared" si="47"/>
        <v>2030</v>
      </c>
      <c r="S152" s="56">
        <f t="shared" si="48"/>
        <v>365</v>
      </c>
      <c r="T152" s="56">
        <f t="shared" si="35"/>
        <v>30</v>
      </c>
      <c r="U152" s="56">
        <f t="shared" si="49"/>
        <v>16</v>
      </c>
      <c r="V152" s="56">
        <f t="shared" si="50"/>
        <v>15</v>
      </c>
      <c r="W152" s="126">
        <f t="shared" si="51"/>
        <v>0</v>
      </c>
      <c r="X152" s="56">
        <f t="shared" si="36"/>
        <v>4228</v>
      </c>
      <c r="Y152" s="127">
        <f t="shared" si="59"/>
        <v>11287.31</v>
      </c>
      <c r="Z152" s="127">
        <f t="shared" si="58"/>
        <v>18490.130043235808</v>
      </c>
      <c r="AA152" s="56">
        <f t="shared" si="52"/>
        <v>265</v>
      </c>
      <c r="AB152" s="88">
        <f t="shared" si="37"/>
        <v>47591</v>
      </c>
      <c r="AC152" s="56">
        <f t="shared" si="55"/>
        <v>4</v>
      </c>
      <c r="AD152" s="85">
        <f t="shared" si="38"/>
        <v>0</v>
      </c>
      <c r="AE152" s="85">
        <f t="shared" si="31"/>
        <v>8.6999999999999994E-2</v>
      </c>
      <c r="AF152" s="85">
        <f t="shared" si="32"/>
        <v>31007.791811346298</v>
      </c>
      <c r="AG152" s="85">
        <f t="shared" si="30"/>
        <v>31004.637234985526</v>
      </c>
      <c r="AK152" s="56" t="str">
        <f t="shared" si="56"/>
        <v>Есть</v>
      </c>
      <c r="AL152" s="56" t="str">
        <f t="shared" si="57"/>
        <v>Нет</v>
      </c>
    </row>
    <row r="153" spans="1:39" ht="15.75" thickBot="1" x14ac:dyDescent="0.25">
      <c r="A153" s="118">
        <f t="shared" si="34"/>
        <v>95</v>
      </c>
      <c r="B153" s="123">
        <f t="shared" si="39"/>
        <v>47618</v>
      </c>
      <c r="C153" s="123">
        <f t="shared" si="53"/>
        <v>47623</v>
      </c>
      <c r="D153" s="250">
        <f t="shared" si="40"/>
        <v>31004.637234985526</v>
      </c>
      <c r="E153" s="251">
        <f t="shared" si="60"/>
        <v>31004.637234985526</v>
      </c>
      <c r="F153" s="251">
        <f t="shared" si="54"/>
        <v>4927.1899999999996</v>
      </c>
      <c r="G153" s="263">
        <f t="shared" si="41"/>
        <v>26077.45</v>
      </c>
      <c r="H153" s="251">
        <f t="shared" si="42"/>
        <v>3641919.350000002</v>
      </c>
      <c r="I153" s="124"/>
      <c r="J153" s="103"/>
      <c r="K153" s="104"/>
      <c r="L153" s="105"/>
      <c r="M153" s="158"/>
      <c r="N153" s="122">
        <f t="shared" si="43"/>
        <v>0</v>
      </c>
      <c r="O153" s="56">
        <f t="shared" si="44"/>
        <v>15</v>
      </c>
      <c r="P153" s="56">
        <f t="shared" si="45"/>
        <v>15</v>
      </c>
      <c r="Q153" s="56">
        <f t="shared" si="46"/>
        <v>5</v>
      </c>
      <c r="R153" s="56">
        <f t="shared" si="47"/>
        <v>2030</v>
      </c>
      <c r="S153" s="56">
        <f t="shared" si="48"/>
        <v>365</v>
      </c>
      <c r="T153" s="56">
        <f t="shared" si="35"/>
        <v>31</v>
      </c>
      <c r="U153" s="56">
        <f t="shared" si="49"/>
        <v>15</v>
      </c>
      <c r="V153" s="56">
        <f t="shared" si="50"/>
        <v>15</v>
      </c>
      <c r="W153" s="126">
        <f t="shared" si="51"/>
        <v>0</v>
      </c>
      <c r="X153" s="56">
        <f t="shared" si="36"/>
        <v>4227</v>
      </c>
      <c r="Y153" s="127">
        <f t="shared" si="59"/>
        <v>11274.86</v>
      </c>
      <c r="Z153" s="127">
        <f t="shared" si="58"/>
        <v>18490.130043235808</v>
      </c>
      <c r="AA153" s="56">
        <f t="shared" si="52"/>
        <v>264</v>
      </c>
      <c r="AB153" s="88">
        <f t="shared" si="37"/>
        <v>47621</v>
      </c>
      <c r="AC153" s="56">
        <f t="shared" si="55"/>
        <v>6</v>
      </c>
      <c r="AD153" s="85">
        <f t="shared" si="38"/>
        <v>0</v>
      </c>
      <c r="AE153" s="85">
        <f t="shared" si="31"/>
        <v>8.6999999999999994E-2</v>
      </c>
      <c r="AF153" s="85">
        <f t="shared" si="32"/>
        <v>31012.135309492194</v>
      </c>
      <c r="AG153" s="85">
        <f t="shared" si="30"/>
        <v>31004.637234985526</v>
      </c>
      <c r="AK153" s="56" t="str">
        <f t="shared" si="56"/>
        <v/>
      </c>
      <c r="AL153" s="56" t="str">
        <f t="shared" si="57"/>
        <v/>
      </c>
    </row>
    <row r="154" spans="1:39" ht="15.75" thickBot="1" x14ac:dyDescent="0.25">
      <c r="A154" s="118">
        <f t="shared" si="34"/>
        <v>96</v>
      </c>
      <c r="B154" s="123">
        <f t="shared" si="39"/>
        <v>47649</v>
      </c>
      <c r="C154" s="123">
        <f t="shared" si="53"/>
        <v>47652</v>
      </c>
      <c r="D154" s="250">
        <f t="shared" si="40"/>
        <v>31004.637234985526</v>
      </c>
      <c r="E154" s="251">
        <f t="shared" si="60"/>
        <v>31004.637234985526</v>
      </c>
      <c r="F154" s="251">
        <f t="shared" si="54"/>
        <v>4094.35</v>
      </c>
      <c r="G154" s="263">
        <f t="shared" si="41"/>
        <v>26910.29</v>
      </c>
      <c r="H154" s="251">
        <f t="shared" si="42"/>
        <v>3637825.0000000019</v>
      </c>
      <c r="I154" s="124"/>
      <c r="J154" s="103"/>
      <c r="K154" s="104"/>
      <c r="L154" s="105"/>
      <c r="M154" s="158"/>
      <c r="N154" s="122">
        <f t="shared" si="43"/>
        <v>0</v>
      </c>
      <c r="O154" s="56">
        <f t="shared" si="44"/>
        <v>15</v>
      </c>
      <c r="P154" s="56">
        <f t="shared" si="45"/>
        <v>15</v>
      </c>
      <c r="Q154" s="56">
        <f t="shared" si="46"/>
        <v>6</v>
      </c>
      <c r="R154" s="56">
        <f t="shared" si="47"/>
        <v>2030</v>
      </c>
      <c r="S154" s="56">
        <f t="shared" si="48"/>
        <v>365</v>
      </c>
      <c r="T154" s="56">
        <f t="shared" si="35"/>
        <v>30</v>
      </c>
      <c r="U154" s="56">
        <f t="shared" si="49"/>
        <v>16</v>
      </c>
      <c r="V154" s="56">
        <f t="shared" si="50"/>
        <v>15</v>
      </c>
      <c r="W154" s="126">
        <f t="shared" si="51"/>
        <v>0</v>
      </c>
      <c r="X154" s="56">
        <f t="shared" si="36"/>
        <v>4226</v>
      </c>
      <c r="Y154" s="127">
        <f t="shared" si="59"/>
        <v>11259.62</v>
      </c>
      <c r="Z154" s="127">
        <f t="shared" si="58"/>
        <v>18490.130043235808</v>
      </c>
      <c r="AA154" s="56">
        <f t="shared" si="52"/>
        <v>263</v>
      </c>
      <c r="AB154" s="88">
        <f t="shared" si="37"/>
        <v>47652</v>
      </c>
      <c r="AC154" s="56">
        <f t="shared" si="55"/>
        <v>2</v>
      </c>
      <c r="AD154" s="85">
        <f t="shared" si="38"/>
        <v>0</v>
      </c>
      <c r="AE154" s="85">
        <f t="shared" si="31"/>
        <v>8.6999999999999994E-2</v>
      </c>
      <c r="AF154" s="85">
        <f t="shared" si="32"/>
        <v>31009.115284243671</v>
      </c>
      <c r="AG154" s="85">
        <f t="shared" si="30"/>
        <v>31004.637234985526</v>
      </c>
      <c r="AK154" s="56" t="str">
        <f t="shared" si="56"/>
        <v/>
      </c>
      <c r="AL154" s="56" t="str">
        <f t="shared" si="57"/>
        <v/>
      </c>
    </row>
    <row r="155" spans="1:39" ht="15.75" thickBot="1" x14ac:dyDescent="0.25">
      <c r="A155" s="118">
        <f t="shared" si="34"/>
        <v>97</v>
      </c>
      <c r="B155" s="123">
        <f t="shared" si="39"/>
        <v>47679</v>
      </c>
      <c r="C155" s="123">
        <f t="shared" si="53"/>
        <v>47682</v>
      </c>
      <c r="D155" s="250">
        <f t="shared" si="40"/>
        <v>31004.637234985526</v>
      </c>
      <c r="E155" s="251">
        <f t="shared" si="60"/>
        <v>31004.637234985526</v>
      </c>
      <c r="F155" s="251">
        <f t="shared" si="54"/>
        <v>4991.7</v>
      </c>
      <c r="G155" s="263">
        <f t="shared" si="41"/>
        <v>26012.94</v>
      </c>
      <c r="H155" s="251">
        <f t="shared" si="42"/>
        <v>3632833.3000000017</v>
      </c>
      <c r="I155" s="124"/>
      <c r="J155" s="103"/>
      <c r="K155" s="104"/>
      <c r="L155" s="105"/>
      <c r="M155" s="158"/>
      <c r="N155" s="122">
        <f t="shared" si="43"/>
        <v>0</v>
      </c>
      <c r="O155" s="56">
        <f t="shared" si="44"/>
        <v>15</v>
      </c>
      <c r="P155" s="56">
        <f t="shared" si="45"/>
        <v>15</v>
      </c>
      <c r="Q155" s="56">
        <f t="shared" si="46"/>
        <v>7</v>
      </c>
      <c r="R155" s="56">
        <f t="shared" si="47"/>
        <v>2030</v>
      </c>
      <c r="S155" s="56">
        <f t="shared" si="48"/>
        <v>365</v>
      </c>
      <c r="T155" s="56">
        <f t="shared" si="35"/>
        <v>31</v>
      </c>
      <c r="U155" s="56">
        <f t="shared" si="49"/>
        <v>15</v>
      </c>
      <c r="V155" s="56">
        <f t="shared" si="50"/>
        <v>15</v>
      </c>
      <c r="W155" s="126">
        <f t="shared" si="51"/>
        <v>0</v>
      </c>
      <c r="X155" s="56">
        <f t="shared" si="36"/>
        <v>4225</v>
      </c>
      <c r="Y155" s="127">
        <f t="shared" si="59"/>
        <v>11246.97</v>
      </c>
      <c r="Z155" s="127">
        <f t="shared" si="58"/>
        <v>18490.130043235808</v>
      </c>
      <c r="AA155" s="56">
        <f t="shared" si="52"/>
        <v>262</v>
      </c>
      <c r="AB155" s="88">
        <f t="shared" si="37"/>
        <v>47682</v>
      </c>
      <c r="AC155" s="56">
        <f t="shared" si="55"/>
        <v>4</v>
      </c>
      <c r="AD155" s="85">
        <f t="shared" si="38"/>
        <v>0</v>
      </c>
      <c r="AE155" s="85">
        <f t="shared" si="31"/>
        <v>8.6999999999999994E-2</v>
      </c>
      <c r="AF155" s="85">
        <f t="shared" si="32"/>
        <v>31013.47042262015</v>
      </c>
      <c r="AG155" s="85">
        <f t="shared" si="30"/>
        <v>31004.637234985526</v>
      </c>
      <c r="AK155" s="56" t="str">
        <f t="shared" si="56"/>
        <v/>
      </c>
      <c r="AL155" s="56" t="str">
        <f t="shared" si="57"/>
        <v/>
      </c>
    </row>
    <row r="156" spans="1:39" ht="15.75" thickBot="1" x14ac:dyDescent="0.25">
      <c r="A156" s="118">
        <f t="shared" si="34"/>
        <v>98</v>
      </c>
      <c r="B156" s="123">
        <f t="shared" si="39"/>
        <v>47710</v>
      </c>
      <c r="C156" s="123">
        <f t="shared" si="53"/>
        <v>47714</v>
      </c>
      <c r="D156" s="250">
        <f t="shared" si="40"/>
        <v>31004.637234985526</v>
      </c>
      <c r="E156" s="251">
        <f t="shared" si="60"/>
        <v>31004.637234985526</v>
      </c>
      <c r="F156" s="251">
        <f t="shared" si="54"/>
        <v>4161.49</v>
      </c>
      <c r="G156" s="263">
        <f t="shared" si="41"/>
        <v>26843.15</v>
      </c>
      <c r="H156" s="251">
        <f t="shared" si="42"/>
        <v>3628671.8100000015</v>
      </c>
      <c r="I156" s="124"/>
      <c r="J156" s="103"/>
      <c r="K156" s="104"/>
      <c r="L156" s="105"/>
      <c r="M156" s="158"/>
      <c r="N156" s="122">
        <f t="shared" si="43"/>
        <v>0</v>
      </c>
      <c r="O156" s="56">
        <f t="shared" si="44"/>
        <v>15</v>
      </c>
      <c r="P156" s="56">
        <f t="shared" si="45"/>
        <v>15</v>
      </c>
      <c r="Q156" s="56">
        <f t="shared" si="46"/>
        <v>8</v>
      </c>
      <c r="R156" s="56">
        <f t="shared" si="47"/>
        <v>2030</v>
      </c>
      <c r="S156" s="56">
        <f t="shared" si="48"/>
        <v>365</v>
      </c>
      <c r="T156" s="56">
        <f t="shared" si="35"/>
        <v>31</v>
      </c>
      <c r="U156" s="56">
        <f t="shared" si="49"/>
        <v>16</v>
      </c>
      <c r="V156" s="56">
        <f t="shared" si="50"/>
        <v>15</v>
      </c>
      <c r="W156" s="126">
        <f t="shared" si="51"/>
        <v>0</v>
      </c>
      <c r="X156" s="56">
        <f t="shared" si="36"/>
        <v>4224</v>
      </c>
      <c r="Y156" s="127">
        <f t="shared" si="59"/>
        <v>11231.53</v>
      </c>
      <c r="Z156" s="127">
        <f t="shared" si="58"/>
        <v>18490.130043235808</v>
      </c>
      <c r="AA156" s="56">
        <f t="shared" si="52"/>
        <v>261</v>
      </c>
      <c r="AB156" s="88">
        <f t="shared" si="37"/>
        <v>47713</v>
      </c>
      <c r="AC156" s="56">
        <f t="shared" si="55"/>
        <v>7</v>
      </c>
      <c r="AD156" s="85">
        <f t="shared" si="38"/>
        <v>0</v>
      </c>
      <c r="AE156" s="85">
        <f t="shared" si="31"/>
        <v>8.6999999999999994E-2</v>
      </c>
      <c r="AF156" s="85">
        <f t="shared" si="32"/>
        <v>31010.461759104252</v>
      </c>
      <c r="AG156" s="85">
        <f t="shared" si="30"/>
        <v>31004.637234985526</v>
      </c>
      <c r="AK156" s="56" t="str">
        <f t="shared" si="56"/>
        <v/>
      </c>
      <c r="AL156" s="56" t="str">
        <f t="shared" si="57"/>
        <v/>
      </c>
    </row>
    <row r="157" spans="1:39" ht="15.75" thickBot="1" x14ac:dyDescent="0.25">
      <c r="A157" s="118">
        <f t="shared" si="34"/>
        <v>99</v>
      </c>
      <c r="B157" s="123">
        <f t="shared" si="39"/>
        <v>47741</v>
      </c>
      <c r="C157" s="123">
        <f t="shared" si="53"/>
        <v>47744</v>
      </c>
      <c r="D157" s="250">
        <f t="shared" si="40"/>
        <v>31004.637234985526</v>
      </c>
      <c r="E157" s="251">
        <f t="shared" si="60"/>
        <v>31004.637234985526</v>
      </c>
      <c r="F157" s="251">
        <f t="shared" si="54"/>
        <v>4192.2299999999996</v>
      </c>
      <c r="G157" s="263">
        <f t="shared" si="41"/>
        <v>26812.41</v>
      </c>
      <c r="H157" s="251">
        <f t="shared" si="42"/>
        <v>3624479.5800000015</v>
      </c>
      <c r="I157" s="124"/>
      <c r="J157" s="103"/>
      <c r="K157" s="104"/>
      <c r="L157" s="105"/>
      <c r="M157" s="158"/>
      <c r="N157" s="122">
        <f t="shared" si="43"/>
        <v>0</v>
      </c>
      <c r="O157" s="56">
        <f t="shared" si="44"/>
        <v>15</v>
      </c>
      <c r="P157" s="56">
        <f t="shared" si="45"/>
        <v>15</v>
      </c>
      <c r="Q157" s="56">
        <f t="shared" si="46"/>
        <v>9</v>
      </c>
      <c r="R157" s="56">
        <f t="shared" si="47"/>
        <v>2030</v>
      </c>
      <c r="S157" s="56">
        <f t="shared" si="48"/>
        <v>365</v>
      </c>
      <c r="T157" s="56">
        <f t="shared" si="35"/>
        <v>30</v>
      </c>
      <c r="U157" s="56">
        <f t="shared" si="49"/>
        <v>16</v>
      </c>
      <c r="V157" s="56">
        <f t="shared" si="50"/>
        <v>15</v>
      </c>
      <c r="W157" s="126">
        <f t="shared" si="51"/>
        <v>0</v>
      </c>
      <c r="X157" s="56">
        <f t="shared" si="36"/>
        <v>4223</v>
      </c>
      <c r="Y157" s="127">
        <f t="shared" si="59"/>
        <v>11218.67</v>
      </c>
      <c r="Z157" s="127">
        <f t="shared" si="58"/>
        <v>18490.130043235808</v>
      </c>
      <c r="AA157" s="56">
        <f t="shared" si="52"/>
        <v>260</v>
      </c>
      <c r="AB157" s="88">
        <f t="shared" si="37"/>
        <v>47744</v>
      </c>
      <c r="AC157" s="56">
        <f t="shared" si="55"/>
        <v>3</v>
      </c>
      <c r="AD157" s="85">
        <f t="shared" si="38"/>
        <v>0</v>
      </c>
      <c r="AE157" s="85">
        <f t="shared" si="31"/>
        <v>8.6999999999999994E-2</v>
      </c>
      <c r="AF157" s="85">
        <f t="shared" si="32"/>
        <v>31014.828761040717</v>
      </c>
      <c r="AG157" s="85">
        <f t="shared" si="30"/>
        <v>31004.637234985526</v>
      </c>
      <c r="AK157" s="56" t="str">
        <f t="shared" si="56"/>
        <v/>
      </c>
      <c r="AL157" s="56" t="str">
        <f t="shared" si="57"/>
        <v/>
      </c>
    </row>
    <row r="158" spans="1:39" ht="15.75" thickBot="1" x14ac:dyDescent="0.25">
      <c r="A158" s="118">
        <f t="shared" si="34"/>
        <v>100</v>
      </c>
      <c r="B158" s="123">
        <f t="shared" si="39"/>
        <v>47771</v>
      </c>
      <c r="C158" s="123">
        <f t="shared" si="53"/>
        <v>47774</v>
      </c>
      <c r="D158" s="250">
        <f t="shared" si="40"/>
        <v>31004.637234985526</v>
      </c>
      <c r="E158" s="251">
        <f t="shared" si="60"/>
        <v>31004.637234985526</v>
      </c>
      <c r="F158" s="251">
        <f t="shared" si="54"/>
        <v>5087.13</v>
      </c>
      <c r="G158" s="263">
        <f t="shared" si="41"/>
        <v>25917.51</v>
      </c>
      <c r="H158" s="251">
        <f t="shared" si="42"/>
        <v>3619392.4500000016</v>
      </c>
      <c r="I158" s="124"/>
      <c r="J158" s="103"/>
      <c r="K158" s="104"/>
      <c r="L158" s="105"/>
      <c r="M158" s="158"/>
      <c r="N158" s="122">
        <f t="shared" si="43"/>
        <v>1</v>
      </c>
      <c r="O158" s="56">
        <f t="shared" si="44"/>
        <v>15</v>
      </c>
      <c r="P158" s="56">
        <f t="shared" si="45"/>
        <v>15</v>
      </c>
      <c r="Q158" s="56">
        <f t="shared" si="46"/>
        <v>10</v>
      </c>
      <c r="R158" s="56">
        <f t="shared" si="47"/>
        <v>2030</v>
      </c>
      <c r="S158" s="56">
        <f t="shared" si="48"/>
        <v>365</v>
      </c>
      <c r="T158" s="56">
        <f t="shared" si="35"/>
        <v>31</v>
      </c>
      <c r="U158" s="56">
        <f t="shared" si="49"/>
        <v>15</v>
      </c>
      <c r="V158" s="56">
        <f t="shared" si="50"/>
        <v>15</v>
      </c>
      <c r="W158" s="126">
        <f t="shared" si="51"/>
        <v>0</v>
      </c>
      <c r="X158" s="56">
        <f t="shared" si="36"/>
        <v>4222</v>
      </c>
      <c r="Y158" s="127">
        <f t="shared" si="59"/>
        <v>11205.71</v>
      </c>
      <c r="Z158" s="127">
        <f t="shared" si="58"/>
        <v>18490.130043235808</v>
      </c>
      <c r="AA158" s="56">
        <f t="shared" si="52"/>
        <v>259</v>
      </c>
      <c r="AB158" s="88">
        <f t="shared" si="37"/>
        <v>47774</v>
      </c>
      <c r="AC158" s="56">
        <f t="shared" si="55"/>
        <v>5</v>
      </c>
      <c r="AD158" s="85">
        <f t="shared" si="38"/>
        <v>0</v>
      </c>
      <c r="AE158" s="85">
        <f t="shared" si="31"/>
        <v>8.6999999999999994E-2</v>
      </c>
      <c r="AF158" s="85">
        <f t="shared" si="32"/>
        <v>31019.233937616067</v>
      </c>
      <c r="AG158" s="85">
        <f t="shared" si="30"/>
        <v>31004.637234985526</v>
      </c>
      <c r="AK158" s="56" t="str">
        <f t="shared" si="56"/>
        <v>Есть</v>
      </c>
      <c r="AL158" s="56" t="str">
        <f t="shared" si="57"/>
        <v>Нет</v>
      </c>
    </row>
    <row r="159" spans="1:39" ht="15.75" thickBot="1" x14ac:dyDescent="0.25">
      <c r="A159" s="118">
        <f t="shared" si="34"/>
        <v>101</v>
      </c>
      <c r="B159" s="123">
        <f t="shared" si="39"/>
        <v>47802</v>
      </c>
      <c r="C159" s="123">
        <f t="shared" si="53"/>
        <v>47805</v>
      </c>
      <c r="D159" s="250">
        <f t="shared" si="40"/>
        <v>31004.637234985526</v>
      </c>
      <c r="E159" s="251">
        <f t="shared" si="60"/>
        <v>31004.637234985526</v>
      </c>
      <c r="F159" s="251">
        <f t="shared" si="54"/>
        <v>4260.8</v>
      </c>
      <c r="G159" s="263">
        <f t="shared" si="41"/>
        <v>26743.84</v>
      </c>
      <c r="H159" s="251">
        <f t="shared" si="42"/>
        <v>3615131.6500000018</v>
      </c>
      <c r="I159" s="124"/>
      <c r="J159" s="103"/>
      <c r="K159" s="104"/>
      <c r="L159" s="105"/>
      <c r="M159" s="158"/>
      <c r="N159" s="122">
        <f t="shared" si="43"/>
        <v>0</v>
      </c>
      <c r="O159" s="56">
        <f t="shared" si="44"/>
        <v>15</v>
      </c>
      <c r="P159" s="56">
        <f t="shared" si="45"/>
        <v>15</v>
      </c>
      <c r="Q159" s="56">
        <f t="shared" si="46"/>
        <v>11</v>
      </c>
      <c r="R159" s="56">
        <f t="shared" si="47"/>
        <v>2030</v>
      </c>
      <c r="S159" s="56">
        <f t="shared" si="48"/>
        <v>365</v>
      </c>
      <c r="T159" s="56">
        <f t="shared" si="35"/>
        <v>30</v>
      </c>
      <c r="U159" s="56">
        <f t="shared" si="49"/>
        <v>16</v>
      </c>
      <c r="V159" s="56">
        <f t="shared" si="50"/>
        <v>15</v>
      </c>
      <c r="W159" s="126">
        <f t="shared" si="51"/>
        <v>0</v>
      </c>
      <c r="X159" s="56">
        <f t="shared" si="36"/>
        <v>4221</v>
      </c>
      <c r="Y159" s="127">
        <f t="shared" si="59"/>
        <v>11189.98</v>
      </c>
      <c r="Z159" s="127">
        <f t="shared" si="58"/>
        <v>18490.130043235808</v>
      </c>
      <c r="AA159" s="56">
        <f t="shared" si="52"/>
        <v>258</v>
      </c>
      <c r="AB159" s="88">
        <f t="shared" si="37"/>
        <v>47805</v>
      </c>
      <c r="AC159" s="56">
        <f t="shared" si="55"/>
        <v>1</v>
      </c>
      <c r="AD159" s="85">
        <f t="shared" si="38"/>
        <v>0</v>
      </c>
      <c r="AE159" s="85">
        <f t="shared" si="31"/>
        <v>8.6999999999999994E-2</v>
      </c>
      <c r="AF159" s="85">
        <f t="shared" si="32"/>
        <v>31016.274273975832</v>
      </c>
      <c r="AG159" s="85">
        <f t="shared" si="30"/>
        <v>31004.637234985526</v>
      </c>
      <c r="AK159" s="56" t="str">
        <f t="shared" si="56"/>
        <v/>
      </c>
      <c r="AL159" s="56" t="str">
        <f t="shared" si="57"/>
        <v/>
      </c>
    </row>
    <row r="160" spans="1:39" ht="15.75" thickBot="1" x14ac:dyDescent="0.25">
      <c r="A160" s="118">
        <f t="shared" si="34"/>
        <v>102</v>
      </c>
      <c r="B160" s="123">
        <f t="shared" si="39"/>
        <v>47832</v>
      </c>
      <c r="C160" s="123">
        <f t="shared" si="53"/>
        <v>47835</v>
      </c>
      <c r="D160" s="250">
        <f t="shared" si="40"/>
        <v>31004.637234985526</v>
      </c>
      <c r="E160" s="251">
        <f t="shared" si="60"/>
        <v>31004.637234985526</v>
      </c>
      <c r="F160" s="251">
        <f t="shared" si="54"/>
        <v>5153.97</v>
      </c>
      <c r="G160" s="263">
        <f t="shared" si="41"/>
        <v>25850.67</v>
      </c>
      <c r="H160" s="251">
        <f t="shared" si="42"/>
        <v>3609977.6800000016</v>
      </c>
      <c r="I160" s="124"/>
      <c r="J160" s="103"/>
      <c r="K160" s="104"/>
      <c r="L160" s="105"/>
      <c r="M160" s="158"/>
      <c r="N160" s="122">
        <f t="shared" si="43"/>
        <v>0</v>
      </c>
      <c r="O160" s="56">
        <f t="shared" si="44"/>
        <v>15</v>
      </c>
      <c r="P160" s="56">
        <f t="shared" si="45"/>
        <v>15</v>
      </c>
      <c r="Q160" s="56">
        <f t="shared" si="46"/>
        <v>12</v>
      </c>
      <c r="R160" s="56">
        <f t="shared" si="47"/>
        <v>2030</v>
      </c>
      <c r="S160" s="56">
        <f t="shared" si="48"/>
        <v>365</v>
      </c>
      <c r="T160" s="56">
        <f t="shared" si="35"/>
        <v>31</v>
      </c>
      <c r="U160" s="56">
        <f t="shared" si="49"/>
        <v>15</v>
      </c>
      <c r="V160" s="56">
        <f t="shared" si="50"/>
        <v>15</v>
      </c>
      <c r="W160" s="126">
        <f t="shared" si="51"/>
        <v>0</v>
      </c>
      <c r="X160" s="56">
        <f t="shared" si="36"/>
        <v>4220</v>
      </c>
      <c r="Y160" s="127">
        <f t="shared" si="59"/>
        <v>11176.81</v>
      </c>
      <c r="Z160" s="127">
        <f t="shared" si="58"/>
        <v>18490.130043235808</v>
      </c>
      <c r="AA160" s="56">
        <f t="shared" si="52"/>
        <v>257</v>
      </c>
      <c r="AB160" s="88">
        <f t="shared" si="37"/>
        <v>47835</v>
      </c>
      <c r="AC160" s="56">
        <f t="shared" si="55"/>
        <v>3</v>
      </c>
      <c r="AD160" s="85">
        <f t="shared" si="38"/>
        <v>0</v>
      </c>
      <c r="AE160" s="85">
        <f t="shared" si="31"/>
        <v>8.6999999999999994E-2</v>
      </c>
      <c r="AF160" s="85">
        <f t="shared" si="32"/>
        <v>31020.692343621839</v>
      </c>
      <c r="AG160" s="85">
        <f t="shared" ref="AG160:AG223" si="61">IF((H159+G160)&lt;E159,H159+G160,IF(L159=$V$55,E159,IF(I159=0,E159,H159*(($O$32/12)/(1-(1+($O$32/12))^-(AA159))))))</f>
        <v>31004.637234985526</v>
      </c>
      <c r="AK160" s="56" t="str">
        <f t="shared" si="56"/>
        <v/>
      </c>
      <c r="AL160" s="56" t="str">
        <f t="shared" si="57"/>
        <v/>
      </c>
    </row>
    <row r="161" spans="1:38" ht="15.75" thickBot="1" x14ac:dyDescent="0.25">
      <c r="A161" s="118">
        <f t="shared" si="34"/>
        <v>103</v>
      </c>
      <c r="B161" s="123">
        <f t="shared" si="39"/>
        <v>47863</v>
      </c>
      <c r="C161" s="123">
        <f t="shared" si="53"/>
        <v>47868</v>
      </c>
      <c r="D161" s="250">
        <f t="shared" si="40"/>
        <v>31004.637234985526</v>
      </c>
      <c r="E161" s="251">
        <f t="shared" si="60"/>
        <v>31004.637234985526</v>
      </c>
      <c r="F161" s="251">
        <f t="shared" si="54"/>
        <v>4330.37</v>
      </c>
      <c r="G161" s="263">
        <f t="shared" si="41"/>
        <v>26674.27</v>
      </c>
      <c r="H161" s="251">
        <f t="shared" si="42"/>
        <v>3605647.3100000015</v>
      </c>
      <c r="I161" s="124"/>
      <c r="J161" s="103"/>
      <c r="K161" s="104"/>
      <c r="L161" s="105"/>
      <c r="M161" s="158"/>
      <c r="N161" s="122">
        <f t="shared" si="43"/>
        <v>0</v>
      </c>
      <c r="O161" s="56">
        <f t="shared" si="44"/>
        <v>15</v>
      </c>
      <c r="P161" s="56">
        <f t="shared" si="45"/>
        <v>15</v>
      </c>
      <c r="Q161" s="56">
        <f t="shared" si="46"/>
        <v>1</v>
      </c>
      <c r="R161" s="56">
        <f t="shared" si="47"/>
        <v>2031</v>
      </c>
      <c r="S161" s="56">
        <f t="shared" si="48"/>
        <v>365</v>
      </c>
      <c r="T161" s="56">
        <f t="shared" si="35"/>
        <v>31</v>
      </c>
      <c r="U161" s="56">
        <f t="shared" si="49"/>
        <v>16</v>
      </c>
      <c r="V161" s="56">
        <f t="shared" si="50"/>
        <v>15</v>
      </c>
      <c r="W161" s="126">
        <f t="shared" si="51"/>
        <v>0</v>
      </c>
      <c r="X161" s="56">
        <f t="shared" si="36"/>
        <v>4219</v>
      </c>
      <c r="Y161" s="127">
        <f t="shared" si="59"/>
        <v>11160.87</v>
      </c>
      <c r="Z161" s="127">
        <f t="shared" si="58"/>
        <v>18490.130043235808</v>
      </c>
      <c r="AA161" s="56">
        <f t="shared" si="52"/>
        <v>256</v>
      </c>
      <c r="AB161" s="88">
        <f t="shared" si="37"/>
        <v>47866</v>
      </c>
      <c r="AC161" s="56">
        <f t="shared" si="55"/>
        <v>6</v>
      </c>
      <c r="AD161" s="85">
        <f t="shared" si="38"/>
        <v>0</v>
      </c>
      <c r="AE161" s="85">
        <f t="shared" ref="AE161:AE224" si="62">IF(AD161&gt;=1,$O$31,IF(AE160=$O$31,AE160,$O$32))</f>
        <v>8.6999999999999994E-2</v>
      </c>
      <c r="AF161" s="85">
        <f t="shared" ref="AF161:AF224" si="63">IF((H160+G161)&lt;E160,H160+G161,IF(L160=$V$55,E160,IF(I160=0,IF($O$32=$O$31,E160,H160*(($O$31/12)/(1-(1+($O$31/12))^-(AA160)))),H160*(($O$31/12)/(1-(1+($O$31/12))^-(AA160))))))</f>
        <v>31017.745363620663</v>
      </c>
      <c r="AG161" s="85">
        <f t="shared" si="61"/>
        <v>31004.637234985526</v>
      </c>
      <c r="AK161" s="56" t="str">
        <f t="shared" si="56"/>
        <v/>
      </c>
      <c r="AL161" s="56" t="str">
        <f t="shared" si="57"/>
        <v/>
      </c>
    </row>
    <row r="162" spans="1:38" ht="15.75" thickBot="1" x14ac:dyDescent="0.25">
      <c r="A162" s="118">
        <f t="shared" si="34"/>
        <v>104</v>
      </c>
      <c r="B162" s="123">
        <f t="shared" si="39"/>
        <v>47894</v>
      </c>
      <c r="C162" s="123">
        <f t="shared" si="53"/>
        <v>47897</v>
      </c>
      <c r="D162" s="250">
        <f t="shared" si="40"/>
        <v>31004.637234985526</v>
      </c>
      <c r="E162" s="251">
        <f t="shared" si="60"/>
        <v>31004.637234985526</v>
      </c>
      <c r="F162" s="251">
        <f t="shared" si="54"/>
        <v>4362.3599999999997</v>
      </c>
      <c r="G162" s="263">
        <f t="shared" si="41"/>
        <v>26642.28</v>
      </c>
      <c r="H162" s="251">
        <f t="shared" si="42"/>
        <v>3601284.9500000016</v>
      </c>
      <c r="I162" s="124"/>
      <c r="J162" s="103"/>
      <c r="K162" s="104"/>
      <c r="L162" s="105"/>
      <c r="M162" s="158"/>
      <c r="N162" s="122">
        <f t="shared" si="43"/>
        <v>0</v>
      </c>
      <c r="O162" s="56">
        <f t="shared" si="44"/>
        <v>15</v>
      </c>
      <c r="P162" s="56">
        <f t="shared" si="45"/>
        <v>15</v>
      </c>
      <c r="Q162" s="56">
        <f t="shared" si="46"/>
        <v>2</v>
      </c>
      <c r="R162" s="56">
        <f t="shared" si="47"/>
        <v>2031</v>
      </c>
      <c r="S162" s="56">
        <f t="shared" si="48"/>
        <v>365</v>
      </c>
      <c r="T162" s="56">
        <f t="shared" si="35"/>
        <v>28</v>
      </c>
      <c r="U162" s="56">
        <f t="shared" si="49"/>
        <v>16</v>
      </c>
      <c r="V162" s="56">
        <f t="shared" si="50"/>
        <v>15</v>
      </c>
      <c r="W162" s="126">
        <f t="shared" si="51"/>
        <v>0</v>
      </c>
      <c r="X162" s="56">
        <f t="shared" si="36"/>
        <v>4218</v>
      </c>
      <c r="Y162" s="127">
        <f t="shared" si="59"/>
        <v>11147.48</v>
      </c>
      <c r="Z162" s="127">
        <f t="shared" si="58"/>
        <v>18490.130043235808</v>
      </c>
      <c r="AA162" s="56">
        <f t="shared" si="52"/>
        <v>255</v>
      </c>
      <c r="AB162" s="88">
        <f t="shared" si="37"/>
        <v>47897</v>
      </c>
      <c r="AC162" s="56">
        <f t="shared" si="55"/>
        <v>2</v>
      </c>
      <c r="AD162" s="85">
        <f t="shared" si="38"/>
        <v>0</v>
      </c>
      <c r="AE162" s="85">
        <f t="shared" si="62"/>
        <v>8.6999999999999994E-2</v>
      </c>
      <c r="AF162" s="85">
        <f t="shared" si="63"/>
        <v>31022.176627442746</v>
      </c>
      <c r="AG162" s="85">
        <f t="shared" si="61"/>
        <v>31004.637234985526</v>
      </c>
      <c r="AK162" s="56" t="str">
        <f t="shared" si="56"/>
        <v/>
      </c>
      <c r="AL162" s="56" t="str">
        <f t="shared" si="57"/>
        <v/>
      </c>
    </row>
    <row r="163" spans="1:38" ht="15.75" thickBot="1" x14ac:dyDescent="0.25">
      <c r="A163" s="118">
        <f t="shared" si="34"/>
        <v>105</v>
      </c>
      <c r="B163" s="123">
        <f t="shared" si="39"/>
        <v>47922</v>
      </c>
      <c r="C163" s="123">
        <f t="shared" si="53"/>
        <v>47925</v>
      </c>
      <c r="D163" s="250">
        <f t="shared" si="40"/>
        <v>31004.637234985526</v>
      </c>
      <c r="E163" s="251">
        <f t="shared" si="60"/>
        <v>31004.637234985526</v>
      </c>
      <c r="F163" s="251">
        <f t="shared" si="54"/>
        <v>6969.76</v>
      </c>
      <c r="G163" s="263">
        <f t="shared" si="41"/>
        <v>24034.880000000001</v>
      </c>
      <c r="H163" s="251">
        <f t="shared" si="42"/>
        <v>3594315.1900000018</v>
      </c>
      <c r="I163" s="124"/>
      <c r="J163" s="103"/>
      <c r="K163" s="104"/>
      <c r="L163" s="105"/>
      <c r="M163" s="158"/>
      <c r="N163" s="122">
        <f t="shared" si="43"/>
        <v>0</v>
      </c>
      <c r="O163" s="56">
        <f t="shared" si="44"/>
        <v>15</v>
      </c>
      <c r="P163" s="56">
        <f t="shared" si="45"/>
        <v>15</v>
      </c>
      <c r="Q163" s="56">
        <f t="shared" si="46"/>
        <v>3</v>
      </c>
      <c r="R163" s="56">
        <f t="shared" si="47"/>
        <v>2031</v>
      </c>
      <c r="S163" s="56">
        <f t="shared" si="48"/>
        <v>365</v>
      </c>
      <c r="T163" s="56">
        <f t="shared" si="35"/>
        <v>31</v>
      </c>
      <c r="U163" s="56">
        <f t="shared" si="49"/>
        <v>13</v>
      </c>
      <c r="V163" s="56">
        <f t="shared" si="50"/>
        <v>15</v>
      </c>
      <c r="W163" s="126">
        <f t="shared" si="51"/>
        <v>0</v>
      </c>
      <c r="X163" s="56">
        <f t="shared" si="36"/>
        <v>4217</v>
      </c>
      <c r="Y163" s="127">
        <f t="shared" si="59"/>
        <v>11134</v>
      </c>
      <c r="Z163" s="127">
        <f t="shared" si="58"/>
        <v>18490.130043235808</v>
      </c>
      <c r="AA163" s="56">
        <f t="shared" si="52"/>
        <v>254</v>
      </c>
      <c r="AB163" s="88">
        <f t="shared" si="37"/>
        <v>47925</v>
      </c>
      <c r="AC163" s="56">
        <f t="shared" si="55"/>
        <v>2</v>
      </c>
      <c r="AD163" s="85">
        <f t="shared" si="38"/>
        <v>0</v>
      </c>
      <c r="AE163" s="85">
        <f t="shared" si="62"/>
        <v>8.6999999999999994E-2</v>
      </c>
      <c r="AF163" s="85">
        <f t="shared" si="63"/>
        <v>31026.646950994462</v>
      </c>
      <c r="AG163" s="85">
        <f t="shared" si="61"/>
        <v>31004.637234985526</v>
      </c>
      <c r="AK163" s="56" t="str">
        <f t="shared" si="56"/>
        <v/>
      </c>
      <c r="AL163" s="56" t="str">
        <f t="shared" si="57"/>
        <v/>
      </c>
    </row>
    <row r="164" spans="1:38" ht="15.75" thickBot="1" x14ac:dyDescent="0.25">
      <c r="A164" s="118">
        <f t="shared" si="34"/>
        <v>106</v>
      </c>
      <c r="B164" s="123">
        <f t="shared" si="39"/>
        <v>47953</v>
      </c>
      <c r="C164" s="123">
        <f t="shared" si="53"/>
        <v>47956</v>
      </c>
      <c r="D164" s="250">
        <f t="shared" si="40"/>
        <v>31004.637234985526</v>
      </c>
      <c r="E164" s="251">
        <f t="shared" si="60"/>
        <v>31004.637234985526</v>
      </c>
      <c r="F164" s="251">
        <f t="shared" si="54"/>
        <v>4446.1000000000004</v>
      </c>
      <c r="G164" s="263">
        <f t="shared" si="41"/>
        <v>26558.54</v>
      </c>
      <c r="H164" s="251">
        <f t="shared" si="42"/>
        <v>3589869.0900000017</v>
      </c>
      <c r="I164" s="124"/>
      <c r="J164" s="103"/>
      <c r="K164" s="104"/>
      <c r="L164" s="105"/>
      <c r="M164" s="158"/>
      <c r="N164" s="122">
        <f t="shared" si="43"/>
        <v>1</v>
      </c>
      <c r="O164" s="56">
        <f t="shared" si="44"/>
        <v>15</v>
      </c>
      <c r="P164" s="56">
        <f t="shared" si="45"/>
        <v>15</v>
      </c>
      <c r="Q164" s="56">
        <f t="shared" si="46"/>
        <v>4</v>
      </c>
      <c r="R164" s="56">
        <f t="shared" si="47"/>
        <v>2031</v>
      </c>
      <c r="S164" s="56">
        <f t="shared" si="48"/>
        <v>365</v>
      </c>
      <c r="T164" s="56">
        <f t="shared" si="35"/>
        <v>30</v>
      </c>
      <c r="U164" s="56">
        <f t="shared" si="49"/>
        <v>16</v>
      </c>
      <c r="V164" s="56">
        <f t="shared" si="50"/>
        <v>15</v>
      </c>
      <c r="W164" s="126">
        <f t="shared" si="51"/>
        <v>0</v>
      </c>
      <c r="X164" s="56">
        <f t="shared" si="36"/>
        <v>4216</v>
      </c>
      <c r="Y164" s="127">
        <f t="shared" si="59"/>
        <v>11112.45</v>
      </c>
      <c r="Z164" s="127">
        <f t="shared" si="58"/>
        <v>18490.130043235808</v>
      </c>
      <c r="AA164" s="56">
        <f t="shared" si="52"/>
        <v>253</v>
      </c>
      <c r="AB164" s="88">
        <f t="shared" si="37"/>
        <v>47956</v>
      </c>
      <c r="AC164" s="56">
        <f t="shared" si="55"/>
        <v>5</v>
      </c>
      <c r="AD164" s="85">
        <f t="shared" si="38"/>
        <v>0</v>
      </c>
      <c r="AE164" s="85">
        <f t="shared" si="62"/>
        <v>8.6999999999999994E-2</v>
      </c>
      <c r="AF164" s="85">
        <f t="shared" si="63"/>
        <v>31008.940199418324</v>
      </c>
      <c r="AG164" s="85">
        <f t="shared" si="61"/>
        <v>31004.637234985526</v>
      </c>
      <c r="AK164" s="56" t="str">
        <f t="shared" si="56"/>
        <v>Есть</v>
      </c>
      <c r="AL164" s="56" t="str">
        <f t="shared" si="57"/>
        <v>Нет</v>
      </c>
    </row>
    <row r="165" spans="1:38" ht="15.75" thickBot="1" x14ac:dyDescent="0.25">
      <c r="A165" s="118">
        <f t="shared" si="34"/>
        <v>107</v>
      </c>
      <c r="B165" s="123">
        <f t="shared" si="39"/>
        <v>47983</v>
      </c>
      <c r="C165" s="123">
        <f t="shared" si="53"/>
        <v>47987</v>
      </c>
      <c r="D165" s="250">
        <f t="shared" si="40"/>
        <v>31004.637234985526</v>
      </c>
      <c r="E165" s="251">
        <f t="shared" si="60"/>
        <v>31004.637234985526</v>
      </c>
      <c r="F165" s="251">
        <f t="shared" si="54"/>
        <v>5334.62</v>
      </c>
      <c r="G165" s="263">
        <f t="shared" si="41"/>
        <v>25670.02</v>
      </c>
      <c r="H165" s="251">
        <f t="shared" si="42"/>
        <v>3584534.4700000016</v>
      </c>
      <c r="I165" s="124"/>
      <c r="J165" s="103"/>
      <c r="K165" s="104"/>
      <c r="L165" s="105"/>
      <c r="M165" s="158"/>
      <c r="N165" s="122">
        <f t="shared" si="43"/>
        <v>0</v>
      </c>
      <c r="O165" s="56">
        <f t="shared" si="44"/>
        <v>15</v>
      </c>
      <c r="P165" s="56">
        <f t="shared" si="45"/>
        <v>15</v>
      </c>
      <c r="Q165" s="56">
        <f t="shared" si="46"/>
        <v>5</v>
      </c>
      <c r="R165" s="56">
        <f t="shared" si="47"/>
        <v>2031</v>
      </c>
      <c r="S165" s="56">
        <f t="shared" si="48"/>
        <v>365</v>
      </c>
      <c r="T165" s="56">
        <f t="shared" si="35"/>
        <v>31</v>
      </c>
      <c r="U165" s="56">
        <f t="shared" si="49"/>
        <v>15</v>
      </c>
      <c r="V165" s="56">
        <f t="shared" si="50"/>
        <v>15</v>
      </c>
      <c r="W165" s="126">
        <f t="shared" si="51"/>
        <v>0</v>
      </c>
      <c r="X165" s="56">
        <f t="shared" si="36"/>
        <v>4215</v>
      </c>
      <c r="Y165" s="127">
        <f t="shared" si="59"/>
        <v>11098.7</v>
      </c>
      <c r="Z165" s="127">
        <f t="shared" si="58"/>
        <v>18490.130043235808</v>
      </c>
      <c r="AA165" s="56">
        <f t="shared" si="52"/>
        <v>252</v>
      </c>
      <c r="AB165" s="88">
        <f t="shared" si="37"/>
        <v>47986</v>
      </c>
      <c r="AC165" s="56">
        <f t="shared" si="55"/>
        <v>7</v>
      </c>
      <c r="AD165" s="85">
        <f t="shared" si="38"/>
        <v>0</v>
      </c>
      <c r="AE165" s="85">
        <f t="shared" si="62"/>
        <v>8.6999999999999994E-2</v>
      </c>
      <c r="AF165" s="85">
        <f t="shared" si="63"/>
        <v>31013.294789556199</v>
      </c>
      <c r="AG165" s="85">
        <f t="shared" si="61"/>
        <v>31004.637234985526</v>
      </c>
      <c r="AK165" s="56" t="str">
        <f t="shared" si="56"/>
        <v/>
      </c>
      <c r="AL165" s="56" t="str">
        <f t="shared" si="57"/>
        <v/>
      </c>
    </row>
    <row r="166" spans="1:38" ht="15.75" thickBot="1" x14ac:dyDescent="0.25">
      <c r="A166" s="118">
        <f t="shared" si="34"/>
        <v>108</v>
      </c>
      <c r="B166" s="123">
        <f t="shared" si="39"/>
        <v>48014</v>
      </c>
      <c r="C166" s="123">
        <f t="shared" si="53"/>
        <v>48017</v>
      </c>
      <c r="D166" s="250">
        <f t="shared" si="40"/>
        <v>31004.637234985526</v>
      </c>
      <c r="E166" s="251">
        <f t="shared" si="60"/>
        <v>31004.637234985526</v>
      </c>
      <c r="F166" s="251">
        <f t="shared" si="54"/>
        <v>4518.37</v>
      </c>
      <c r="G166" s="263">
        <f t="shared" si="41"/>
        <v>26486.27</v>
      </c>
      <c r="H166" s="251">
        <f t="shared" si="42"/>
        <v>3580016.1000000015</v>
      </c>
      <c r="I166" s="124"/>
      <c r="J166" s="103"/>
      <c r="K166" s="104"/>
      <c r="L166" s="105"/>
      <c r="M166" s="158"/>
      <c r="N166" s="122">
        <f t="shared" si="43"/>
        <v>0</v>
      </c>
      <c r="O166" s="56">
        <f t="shared" si="44"/>
        <v>15</v>
      </c>
      <c r="P166" s="56">
        <f t="shared" si="45"/>
        <v>15</v>
      </c>
      <c r="Q166" s="56">
        <f t="shared" si="46"/>
        <v>6</v>
      </c>
      <c r="R166" s="56">
        <f t="shared" si="47"/>
        <v>2031</v>
      </c>
      <c r="S166" s="56">
        <f t="shared" si="48"/>
        <v>365</v>
      </c>
      <c r="T166" s="56">
        <f t="shared" si="35"/>
        <v>30</v>
      </c>
      <c r="U166" s="56">
        <f t="shared" si="49"/>
        <v>16</v>
      </c>
      <c r="V166" s="56">
        <f t="shared" si="50"/>
        <v>15</v>
      </c>
      <c r="W166" s="126">
        <f t="shared" si="51"/>
        <v>0</v>
      </c>
      <c r="X166" s="56">
        <f t="shared" si="36"/>
        <v>4214</v>
      </c>
      <c r="Y166" s="127">
        <f t="shared" si="59"/>
        <v>11082.21</v>
      </c>
      <c r="Z166" s="127">
        <f t="shared" si="58"/>
        <v>18490.130043235808</v>
      </c>
      <c r="AA166" s="56">
        <f t="shared" si="52"/>
        <v>251</v>
      </c>
      <c r="AB166" s="88">
        <f t="shared" si="37"/>
        <v>48017</v>
      </c>
      <c r="AC166" s="56">
        <f t="shared" si="55"/>
        <v>3</v>
      </c>
      <c r="AD166" s="85">
        <f t="shared" si="38"/>
        <v>0</v>
      </c>
      <c r="AE166" s="85">
        <f t="shared" si="62"/>
        <v>8.6999999999999994E-2</v>
      </c>
      <c r="AF166" s="85">
        <f t="shared" si="63"/>
        <v>31010.285266955638</v>
      </c>
      <c r="AG166" s="85">
        <f t="shared" si="61"/>
        <v>31004.637234985526</v>
      </c>
      <c r="AK166" s="56" t="str">
        <f t="shared" si="56"/>
        <v/>
      </c>
      <c r="AL166" s="56" t="str">
        <f t="shared" si="57"/>
        <v/>
      </c>
    </row>
    <row r="167" spans="1:38" ht="15.75" thickBot="1" x14ac:dyDescent="0.25">
      <c r="A167" s="118">
        <f t="shared" si="34"/>
        <v>109</v>
      </c>
      <c r="B167" s="123">
        <f t="shared" si="39"/>
        <v>48044</v>
      </c>
      <c r="C167" s="123">
        <f t="shared" si="53"/>
        <v>48047</v>
      </c>
      <c r="D167" s="250">
        <f t="shared" si="40"/>
        <v>31004.637234985526</v>
      </c>
      <c r="E167" s="251">
        <f t="shared" si="60"/>
        <v>31004.637234985526</v>
      </c>
      <c r="F167" s="251">
        <f t="shared" si="54"/>
        <v>5405.07</v>
      </c>
      <c r="G167" s="263">
        <f t="shared" si="41"/>
        <v>25599.57</v>
      </c>
      <c r="H167" s="251">
        <f t="shared" si="42"/>
        <v>3574611.0300000017</v>
      </c>
      <c r="I167" s="124"/>
      <c r="J167" s="103"/>
      <c r="K167" s="104"/>
      <c r="L167" s="105"/>
      <c r="M167" s="158"/>
      <c r="N167" s="122">
        <f t="shared" si="43"/>
        <v>0</v>
      </c>
      <c r="O167" s="56">
        <f t="shared" si="44"/>
        <v>15</v>
      </c>
      <c r="P167" s="56">
        <f t="shared" si="45"/>
        <v>15</v>
      </c>
      <c r="Q167" s="56">
        <f t="shared" si="46"/>
        <v>7</v>
      </c>
      <c r="R167" s="56">
        <f t="shared" si="47"/>
        <v>2031</v>
      </c>
      <c r="S167" s="56">
        <f t="shared" si="48"/>
        <v>365</v>
      </c>
      <c r="T167" s="56">
        <f t="shared" si="35"/>
        <v>31</v>
      </c>
      <c r="U167" s="56">
        <f t="shared" si="49"/>
        <v>15</v>
      </c>
      <c r="V167" s="56">
        <f t="shared" si="50"/>
        <v>15</v>
      </c>
      <c r="W167" s="126">
        <f t="shared" si="51"/>
        <v>0</v>
      </c>
      <c r="X167" s="56">
        <f t="shared" si="36"/>
        <v>4213</v>
      </c>
      <c r="Y167" s="127">
        <f t="shared" si="59"/>
        <v>11068.24</v>
      </c>
      <c r="Z167" s="127">
        <f t="shared" si="58"/>
        <v>18490.130043235808</v>
      </c>
      <c r="AA167" s="56">
        <f t="shared" si="52"/>
        <v>250</v>
      </c>
      <c r="AB167" s="88">
        <f t="shared" si="37"/>
        <v>48047</v>
      </c>
      <c r="AC167" s="56">
        <f t="shared" si="55"/>
        <v>5</v>
      </c>
      <c r="AD167" s="85">
        <f t="shared" si="38"/>
        <v>0</v>
      </c>
      <c r="AE167" s="85">
        <f t="shared" si="62"/>
        <v>8.6999999999999994E-2</v>
      </c>
      <c r="AF167" s="85">
        <f t="shared" si="63"/>
        <v>31014.651905500879</v>
      </c>
      <c r="AG167" s="85">
        <f t="shared" si="61"/>
        <v>31004.637234985526</v>
      </c>
      <c r="AK167" s="56" t="str">
        <f t="shared" si="56"/>
        <v/>
      </c>
      <c r="AL167" s="56" t="str">
        <f t="shared" si="57"/>
        <v/>
      </c>
    </row>
    <row r="168" spans="1:38" ht="15.75" thickBot="1" x14ac:dyDescent="0.25">
      <c r="A168" s="118">
        <f t="shared" si="34"/>
        <v>110</v>
      </c>
      <c r="B168" s="123">
        <f t="shared" si="39"/>
        <v>48075</v>
      </c>
      <c r="C168" s="123">
        <f t="shared" si="53"/>
        <v>48078</v>
      </c>
      <c r="D168" s="250">
        <f t="shared" si="40"/>
        <v>31004.637234985526</v>
      </c>
      <c r="E168" s="251">
        <f t="shared" si="60"/>
        <v>31004.637234985526</v>
      </c>
      <c r="F168" s="251">
        <f t="shared" si="54"/>
        <v>4591.6899999999996</v>
      </c>
      <c r="G168" s="263">
        <f t="shared" si="41"/>
        <v>26412.95</v>
      </c>
      <c r="H168" s="251">
        <f t="shared" si="42"/>
        <v>3570019.3400000017</v>
      </c>
      <c r="I168" s="124"/>
      <c r="J168" s="103"/>
      <c r="K168" s="104"/>
      <c r="L168" s="105"/>
      <c r="M168" s="158"/>
      <c r="N168" s="122">
        <f t="shared" si="43"/>
        <v>0</v>
      </c>
      <c r="O168" s="56">
        <f t="shared" si="44"/>
        <v>15</v>
      </c>
      <c r="P168" s="56">
        <f t="shared" si="45"/>
        <v>15</v>
      </c>
      <c r="Q168" s="56">
        <f t="shared" si="46"/>
        <v>8</v>
      </c>
      <c r="R168" s="56">
        <f t="shared" si="47"/>
        <v>2031</v>
      </c>
      <c r="S168" s="56">
        <f t="shared" si="48"/>
        <v>365</v>
      </c>
      <c r="T168" s="56">
        <f t="shared" si="35"/>
        <v>31</v>
      </c>
      <c r="U168" s="56">
        <f t="shared" si="49"/>
        <v>16</v>
      </c>
      <c r="V168" s="56">
        <f t="shared" si="50"/>
        <v>15</v>
      </c>
      <c r="W168" s="126">
        <f t="shared" si="51"/>
        <v>0</v>
      </c>
      <c r="X168" s="56">
        <f t="shared" si="36"/>
        <v>4212</v>
      </c>
      <c r="Y168" s="127">
        <f t="shared" si="59"/>
        <v>11051.53</v>
      </c>
      <c r="Z168" s="127">
        <f t="shared" si="58"/>
        <v>18490.130043235808</v>
      </c>
      <c r="AA168" s="56">
        <f t="shared" si="52"/>
        <v>249</v>
      </c>
      <c r="AB168" s="88">
        <f t="shared" si="37"/>
        <v>48078</v>
      </c>
      <c r="AC168" s="56">
        <f t="shared" si="55"/>
        <v>1</v>
      </c>
      <c r="AD168" s="85">
        <f t="shared" si="38"/>
        <v>0</v>
      </c>
      <c r="AE168" s="85">
        <f t="shared" si="62"/>
        <v>8.6999999999999994E-2</v>
      </c>
      <c r="AF168" s="85">
        <f t="shared" si="63"/>
        <v>31011.654206940439</v>
      </c>
      <c r="AG168" s="85">
        <f t="shared" si="61"/>
        <v>31004.637234985526</v>
      </c>
      <c r="AK168" s="56" t="str">
        <f t="shared" si="56"/>
        <v/>
      </c>
      <c r="AL168" s="56" t="str">
        <f t="shared" si="57"/>
        <v/>
      </c>
    </row>
    <row r="169" spans="1:38" ht="15.75" thickBot="1" x14ac:dyDescent="0.25">
      <c r="A169" s="118">
        <f t="shared" si="34"/>
        <v>111</v>
      </c>
      <c r="B169" s="123">
        <f t="shared" si="39"/>
        <v>48106</v>
      </c>
      <c r="C169" s="123">
        <f t="shared" si="53"/>
        <v>48109</v>
      </c>
      <c r="D169" s="250">
        <f t="shared" si="40"/>
        <v>31004.637234985526</v>
      </c>
      <c r="E169" s="251">
        <f t="shared" si="60"/>
        <v>31004.637234985526</v>
      </c>
      <c r="F169" s="251">
        <f t="shared" si="54"/>
        <v>4625.62</v>
      </c>
      <c r="G169" s="263">
        <f t="shared" si="41"/>
        <v>26379.02</v>
      </c>
      <c r="H169" s="251">
        <f t="shared" si="42"/>
        <v>3565393.7200000016</v>
      </c>
      <c r="I169" s="124"/>
      <c r="J169" s="103"/>
      <c r="K169" s="104"/>
      <c r="L169" s="105"/>
      <c r="M169" s="158"/>
      <c r="N169" s="122">
        <f t="shared" si="43"/>
        <v>0</v>
      </c>
      <c r="O169" s="56">
        <f t="shared" si="44"/>
        <v>15</v>
      </c>
      <c r="P169" s="56">
        <f t="shared" si="45"/>
        <v>15</v>
      </c>
      <c r="Q169" s="56">
        <f t="shared" si="46"/>
        <v>9</v>
      </c>
      <c r="R169" s="56">
        <f t="shared" si="47"/>
        <v>2031</v>
      </c>
      <c r="S169" s="56">
        <f t="shared" si="48"/>
        <v>365</v>
      </c>
      <c r="T169" s="56">
        <f t="shared" si="35"/>
        <v>30</v>
      </c>
      <c r="U169" s="56">
        <f t="shared" si="49"/>
        <v>16</v>
      </c>
      <c r="V169" s="56">
        <f t="shared" si="50"/>
        <v>15</v>
      </c>
      <c r="W169" s="126">
        <f t="shared" si="51"/>
        <v>0</v>
      </c>
      <c r="X169" s="56">
        <f t="shared" si="36"/>
        <v>4211</v>
      </c>
      <c r="Y169" s="127">
        <f t="shared" si="59"/>
        <v>11037.33</v>
      </c>
      <c r="Z169" s="127">
        <f t="shared" si="58"/>
        <v>18490.130043235808</v>
      </c>
      <c r="AA169" s="56">
        <f t="shared" si="52"/>
        <v>248</v>
      </c>
      <c r="AB169" s="88">
        <f t="shared" si="37"/>
        <v>48109</v>
      </c>
      <c r="AC169" s="56">
        <f t="shared" si="55"/>
        <v>4</v>
      </c>
      <c r="AD169" s="85">
        <f t="shared" si="38"/>
        <v>0</v>
      </c>
      <c r="AE169" s="85">
        <f t="shared" si="62"/>
        <v>8.6999999999999994E-2</v>
      </c>
      <c r="AF169" s="85">
        <f t="shared" si="63"/>
        <v>31016.033214789706</v>
      </c>
      <c r="AG169" s="85">
        <f t="shared" si="61"/>
        <v>31004.637234985526</v>
      </c>
      <c r="AK169" s="56" t="str">
        <f t="shared" si="56"/>
        <v/>
      </c>
      <c r="AL169" s="56" t="str">
        <f t="shared" si="57"/>
        <v/>
      </c>
    </row>
    <row r="170" spans="1:38" ht="15.75" thickBot="1" x14ac:dyDescent="0.25">
      <c r="A170" s="118">
        <f t="shared" si="34"/>
        <v>112</v>
      </c>
      <c r="B170" s="123">
        <f t="shared" si="39"/>
        <v>48136</v>
      </c>
      <c r="C170" s="123">
        <f t="shared" si="53"/>
        <v>48141</v>
      </c>
      <c r="D170" s="250">
        <f t="shared" si="40"/>
        <v>31004.637234985526</v>
      </c>
      <c r="E170" s="251">
        <f t="shared" si="60"/>
        <v>31004.637234985526</v>
      </c>
      <c r="F170" s="251">
        <f t="shared" si="54"/>
        <v>5509.63</v>
      </c>
      <c r="G170" s="263">
        <f t="shared" si="41"/>
        <v>25495.01</v>
      </c>
      <c r="H170" s="251">
        <f t="shared" si="42"/>
        <v>3559884.0900000017</v>
      </c>
      <c r="I170" s="124"/>
      <c r="J170" s="103"/>
      <c r="K170" s="104"/>
      <c r="L170" s="105"/>
      <c r="M170" s="158"/>
      <c r="N170" s="122">
        <f t="shared" si="43"/>
        <v>1</v>
      </c>
      <c r="O170" s="56">
        <f t="shared" si="44"/>
        <v>15</v>
      </c>
      <c r="P170" s="56">
        <f t="shared" si="45"/>
        <v>15</v>
      </c>
      <c r="Q170" s="56">
        <f t="shared" si="46"/>
        <v>10</v>
      </c>
      <c r="R170" s="56">
        <f t="shared" si="47"/>
        <v>2031</v>
      </c>
      <c r="S170" s="56">
        <f t="shared" si="48"/>
        <v>365</v>
      </c>
      <c r="T170" s="56">
        <f t="shared" si="35"/>
        <v>31</v>
      </c>
      <c r="U170" s="56">
        <f t="shared" si="49"/>
        <v>15</v>
      </c>
      <c r="V170" s="56">
        <f t="shared" si="50"/>
        <v>15</v>
      </c>
      <c r="W170" s="126">
        <f t="shared" si="51"/>
        <v>0</v>
      </c>
      <c r="X170" s="56">
        <f t="shared" si="36"/>
        <v>4210</v>
      </c>
      <c r="Y170" s="127">
        <f t="shared" si="59"/>
        <v>11023.03</v>
      </c>
      <c r="Z170" s="127">
        <f t="shared" si="58"/>
        <v>18490.130043235808</v>
      </c>
      <c r="AA170" s="56">
        <f t="shared" si="52"/>
        <v>247</v>
      </c>
      <c r="AB170" s="88">
        <f t="shared" si="37"/>
        <v>48139</v>
      </c>
      <c r="AC170" s="56">
        <f t="shared" si="55"/>
        <v>6</v>
      </c>
      <c r="AD170" s="85">
        <f t="shared" si="38"/>
        <v>0</v>
      </c>
      <c r="AE170" s="85">
        <f t="shared" si="62"/>
        <v>8.6999999999999994E-2</v>
      </c>
      <c r="AF170" s="85">
        <f t="shared" si="63"/>
        <v>31020.451057172657</v>
      </c>
      <c r="AG170" s="85">
        <f t="shared" si="61"/>
        <v>31004.637234985526</v>
      </c>
      <c r="AK170" s="56" t="str">
        <f t="shared" si="56"/>
        <v>Есть</v>
      </c>
      <c r="AL170" s="56" t="str">
        <f t="shared" si="57"/>
        <v>Нет</v>
      </c>
    </row>
    <row r="171" spans="1:38" ht="15.75" thickBot="1" x14ac:dyDescent="0.25">
      <c r="A171" s="118">
        <f t="shared" si="34"/>
        <v>113</v>
      </c>
      <c r="B171" s="123">
        <f t="shared" si="39"/>
        <v>48167</v>
      </c>
      <c r="C171" s="123">
        <f t="shared" si="53"/>
        <v>48170</v>
      </c>
      <c r="D171" s="250">
        <f t="shared" si="40"/>
        <v>31004.637234985526</v>
      </c>
      <c r="E171" s="251">
        <f t="shared" si="60"/>
        <v>31004.637234985526</v>
      </c>
      <c r="F171" s="251">
        <f t="shared" si="54"/>
        <v>4700.51</v>
      </c>
      <c r="G171" s="263">
        <f t="shared" si="41"/>
        <v>26304.13</v>
      </c>
      <c r="H171" s="251">
        <f t="shared" si="42"/>
        <v>3555183.5800000019</v>
      </c>
      <c r="I171" s="124"/>
      <c r="J171" s="103"/>
      <c r="K171" s="104"/>
      <c r="L171" s="105"/>
      <c r="M171" s="158"/>
      <c r="N171" s="122">
        <f t="shared" si="43"/>
        <v>0</v>
      </c>
      <c r="O171" s="56">
        <f t="shared" si="44"/>
        <v>15</v>
      </c>
      <c r="P171" s="56">
        <f t="shared" si="45"/>
        <v>15</v>
      </c>
      <c r="Q171" s="56">
        <f t="shared" si="46"/>
        <v>11</v>
      </c>
      <c r="R171" s="56">
        <f t="shared" si="47"/>
        <v>2031</v>
      </c>
      <c r="S171" s="56">
        <f t="shared" si="48"/>
        <v>365</v>
      </c>
      <c r="T171" s="56">
        <f t="shared" si="35"/>
        <v>30</v>
      </c>
      <c r="U171" s="56">
        <f t="shared" si="49"/>
        <v>16</v>
      </c>
      <c r="V171" s="56">
        <f t="shared" si="50"/>
        <v>15</v>
      </c>
      <c r="W171" s="126">
        <f t="shared" si="51"/>
        <v>0</v>
      </c>
      <c r="X171" s="56">
        <f t="shared" si="36"/>
        <v>4209</v>
      </c>
      <c r="Y171" s="127">
        <f t="shared" si="59"/>
        <v>11006</v>
      </c>
      <c r="Z171" s="127">
        <f t="shared" si="58"/>
        <v>18490.130043235808</v>
      </c>
      <c r="AA171" s="56">
        <f t="shared" si="52"/>
        <v>246</v>
      </c>
      <c r="AB171" s="88">
        <f t="shared" si="37"/>
        <v>48170</v>
      </c>
      <c r="AC171" s="56">
        <f t="shared" si="55"/>
        <v>2</v>
      </c>
      <c r="AD171" s="85">
        <f t="shared" si="38"/>
        <v>0</v>
      </c>
      <c r="AE171" s="85">
        <f t="shared" si="62"/>
        <v>8.6999999999999994E-2</v>
      </c>
      <c r="AF171" s="85">
        <f t="shared" si="63"/>
        <v>31017.503571608428</v>
      </c>
      <c r="AG171" s="85">
        <f t="shared" si="61"/>
        <v>31004.637234985526</v>
      </c>
      <c r="AK171" s="56" t="str">
        <f t="shared" si="56"/>
        <v/>
      </c>
      <c r="AL171" s="56" t="str">
        <f t="shared" si="57"/>
        <v/>
      </c>
    </row>
    <row r="172" spans="1:38" ht="15.75" thickBot="1" x14ac:dyDescent="0.25">
      <c r="A172" s="118">
        <f t="shared" si="34"/>
        <v>114</v>
      </c>
      <c r="B172" s="123">
        <f t="shared" si="39"/>
        <v>48197</v>
      </c>
      <c r="C172" s="123">
        <f t="shared" si="53"/>
        <v>48200</v>
      </c>
      <c r="D172" s="250">
        <f t="shared" si="40"/>
        <v>31004.637234985526</v>
      </c>
      <c r="E172" s="251">
        <f t="shared" si="60"/>
        <v>31004.637234985526</v>
      </c>
      <c r="F172" s="251">
        <f t="shared" si="54"/>
        <v>5582.64</v>
      </c>
      <c r="G172" s="263">
        <f t="shared" si="41"/>
        <v>25422</v>
      </c>
      <c r="H172" s="251">
        <f t="shared" si="42"/>
        <v>3549600.9400000018</v>
      </c>
      <c r="I172" s="124"/>
      <c r="J172" s="103"/>
      <c r="K172" s="104"/>
      <c r="L172" s="105"/>
      <c r="M172" s="158"/>
      <c r="N172" s="122">
        <f t="shared" si="43"/>
        <v>0</v>
      </c>
      <c r="O172" s="56">
        <f t="shared" si="44"/>
        <v>15</v>
      </c>
      <c r="P172" s="56">
        <f t="shared" si="45"/>
        <v>15</v>
      </c>
      <c r="Q172" s="56">
        <f t="shared" si="46"/>
        <v>12</v>
      </c>
      <c r="R172" s="56">
        <f t="shared" si="47"/>
        <v>2031</v>
      </c>
      <c r="S172" s="56">
        <f t="shared" si="48"/>
        <v>365</v>
      </c>
      <c r="T172" s="56">
        <f t="shared" si="35"/>
        <v>31</v>
      </c>
      <c r="U172" s="56">
        <f t="shared" si="49"/>
        <v>15</v>
      </c>
      <c r="V172" s="56">
        <f t="shared" si="50"/>
        <v>15</v>
      </c>
      <c r="W172" s="126">
        <f t="shared" si="51"/>
        <v>0</v>
      </c>
      <c r="X172" s="56">
        <f t="shared" si="36"/>
        <v>4208</v>
      </c>
      <c r="Y172" s="127">
        <f t="shared" si="59"/>
        <v>10991.47</v>
      </c>
      <c r="Z172" s="127">
        <f t="shared" si="58"/>
        <v>18490.130043235808</v>
      </c>
      <c r="AA172" s="56">
        <f t="shared" si="52"/>
        <v>245</v>
      </c>
      <c r="AB172" s="88">
        <f t="shared" si="37"/>
        <v>48200</v>
      </c>
      <c r="AC172" s="56">
        <f t="shared" si="55"/>
        <v>4</v>
      </c>
      <c r="AD172" s="85">
        <f t="shared" si="38"/>
        <v>0</v>
      </c>
      <c r="AE172" s="85">
        <f t="shared" si="62"/>
        <v>8.6999999999999994E-2</v>
      </c>
      <c r="AF172" s="85">
        <f t="shared" si="63"/>
        <v>31021.934845098593</v>
      </c>
      <c r="AG172" s="85">
        <f t="shared" si="61"/>
        <v>31004.637234985526</v>
      </c>
      <c r="AK172" s="56" t="str">
        <f t="shared" si="56"/>
        <v/>
      </c>
      <c r="AL172" s="56" t="str">
        <f t="shared" si="57"/>
        <v/>
      </c>
    </row>
    <row r="173" spans="1:38" ht="15.75" thickBot="1" x14ac:dyDescent="0.25">
      <c r="A173" s="118">
        <f t="shared" si="34"/>
        <v>115</v>
      </c>
      <c r="B173" s="123">
        <f t="shared" si="39"/>
        <v>48228</v>
      </c>
      <c r="C173" s="123">
        <f t="shared" si="53"/>
        <v>48232</v>
      </c>
      <c r="D173" s="250">
        <f t="shared" si="40"/>
        <v>31004.637234985526</v>
      </c>
      <c r="E173" s="251">
        <f t="shared" si="60"/>
        <v>31004.637234985526</v>
      </c>
      <c r="F173" s="251">
        <f t="shared" si="54"/>
        <v>4811.17</v>
      </c>
      <c r="G173" s="263">
        <f t="shared" si="41"/>
        <v>26193.47</v>
      </c>
      <c r="H173" s="251">
        <f t="shared" si="42"/>
        <v>3544789.7700000019</v>
      </c>
      <c r="I173" s="124"/>
      <c r="J173" s="103"/>
      <c r="K173" s="104"/>
      <c r="L173" s="105"/>
      <c r="M173" s="158"/>
      <c r="N173" s="122">
        <f t="shared" si="43"/>
        <v>0</v>
      </c>
      <c r="O173" s="56">
        <f t="shared" si="44"/>
        <v>15</v>
      </c>
      <c r="P173" s="56">
        <f t="shared" si="45"/>
        <v>15</v>
      </c>
      <c r="Q173" s="56">
        <f t="shared" si="46"/>
        <v>1</v>
      </c>
      <c r="R173" s="56">
        <f t="shared" si="47"/>
        <v>2032</v>
      </c>
      <c r="S173" s="56">
        <f t="shared" si="48"/>
        <v>366</v>
      </c>
      <c r="T173" s="56">
        <f t="shared" si="35"/>
        <v>31</v>
      </c>
      <c r="U173" s="56">
        <f t="shared" si="49"/>
        <v>16</v>
      </c>
      <c r="V173" s="56">
        <f t="shared" si="50"/>
        <v>15</v>
      </c>
      <c r="W173" s="126">
        <f t="shared" si="51"/>
        <v>0</v>
      </c>
      <c r="X173" s="56">
        <f t="shared" si="36"/>
        <v>4207</v>
      </c>
      <c r="Y173" s="127">
        <f t="shared" si="59"/>
        <v>10974.21</v>
      </c>
      <c r="Z173" s="127">
        <f t="shared" si="58"/>
        <v>18490.130043235808</v>
      </c>
      <c r="AA173" s="56">
        <f t="shared" si="52"/>
        <v>244</v>
      </c>
      <c r="AB173" s="88">
        <f t="shared" si="37"/>
        <v>48231</v>
      </c>
      <c r="AC173" s="56">
        <f t="shared" si="55"/>
        <v>7</v>
      </c>
      <c r="AD173" s="85">
        <f t="shared" si="38"/>
        <v>0</v>
      </c>
      <c r="AE173" s="85">
        <f t="shared" si="62"/>
        <v>8.6999999999999994E-2</v>
      </c>
      <c r="AF173" s="85">
        <f t="shared" si="63"/>
        <v>31019.000501298429</v>
      </c>
      <c r="AG173" s="85">
        <f t="shared" si="61"/>
        <v>31004.637234985526</v>
      </c>
      <c r="AK173" s="56" t="str">
        <f t="shared" si="56"/>
        <v/>
      </c>
      <c r="AL173" s="56" t="str">
        <f t="shared" si="57"/>
        <v/>
      </c>
    </row>
    <row r="174" spans="1:38" ht="15.75" thickBot="1" x14ac:dyDescent="0.25">
      <c r="A174" s="118">
        <f t="shared" si="34"/>
        <v>116</v>
      </c>
      <c r="B174" s="123">
        <f t="shared" si="39"/>
        <v>48259</v>
      </c>
      <c r="C174" s="123">
        <f t="shared" si="53"/>
        <v>48262</v>
      </c>
      <c r="D174" s="250">
        <f t="shared" si="40"/>
        <v>31004.637234985526</v>
      </c>
      <c r="E174" s="251">
        <f t="shared" si="60"/>
        <v>31004.637234985526</v>
      </c>
      <c r="F174" s="251">
        <f t="shared" si="54"/>
        <v>4883.6099999999997</v>
      </c>
      <c r="G174" s="263">
        <f t="shared" si="41"/>
        <v>26121.03</v>
      </c>
      <c r="H174" s="251">
        <f t="shared" si="42"/>
        <v>3539906.160000002</v>
      </c>
      <c r="I174" s="124"/>
      <c r="J174" s="103"/>
      <c r="K174" s="104"/>
      <c r="L174" s="105"/>
      <c r="M174" s="158"/>
      <c r="N174" s="122">
        <f t="shared" si="43"/>
        <v>0</v>
      </c>
      <c r="O174" s="56">
        <f t="shared" si="44"/>
        <v>15</v>
      </c>
      <c r="P174" s="56">
        <f t="shared" si="45"/>
        <v>15</v>
      </c>
      <c r="Q174" s="56">
        <f t="shared" si="46"/>
        <v>2</v>
      </c>
      <c r="R174" s="56">
        <f t="shared" si="47"/>
        <v>2032</v>
      </c>
      <c r="S174" s="56">
        <f t="shared" si="48"/>
        <v>366</v>
      </c>
      <c r="T174" s="56">
        <f t="shared" si="35"/>
        <v>29</v>
      </c>
      <c r="U174" s="56">
        <f t="shared" si="49"/>
        <v>16</v>
      </c>
      <c r="V174" s="56">
        <f t="shared" si="50"/>
        <v>15</v>
      </c>
      <c r="W174" s="126">
        <f t="shared" si="51"/>
        <v>0</v>
      </c>
      <c r="X174" s="56">
        <f t="shared" si="36"/>
        <v>4206</v>
      </c>
      <c r="Y174" s="127">
        <f t="shared" si="59"/>
        <v>10959.33</v>
      </c>
      <c r="Z174" s="127">
        <f t="shared" si="58"/>
        <v>18490.130043235808</v>
      </c>
      <c r="AA174" s="56">
        <f t="shared" si="52"/>
        <v>243</v>
      </c>
      <c r="AB174" s="88">
        <f t="shared" si="37"/>
        <v>48262</v>
      </c>
      <c r="AC174" s="56">
        <f t="shared" si="55"/>
        <v>3</v>
      </c>
      <c r="AD174" s="85">
        <f t="shared" si="38"/>
        <v>0</v>
      </c>
      <c r="AE174" s="85">
        <f t="shared" si="62"/>
        <v>8.6999999999999994E-2</v>
      </c>
      <c r="AF174" s="85">
        <f t="shared" si="63"/>
        <v>31023.142040455754</v>
      </c>
      <c r="AG174" s="85">
        <f t="shared" si="61"/>
        <v>31004.637234985526</v>
      </c>
      <c r="AK174" s="56" t="str">
        <f t="shared" si="56"/>
        <v/>
      </c>
      <c r="AL174" s="56" t="str">
        <f t="shared" si="57"/>
        <v/>
      </c>
    </row>
    <row r="175" spans="1:38" ht="15.75" thickBot="1" x14ac:dyDescent="0.25">
      <c r="A175" s="118">
        <f t="shared" si="34"/>
        <v>117</v>
      </c>
      <c r="B175" s="123">
        <f t="shared" si="39"/>
        <v>48288</v>
      </c>
      <c r="C175" s="123">
        <f t="shared" si="53"/>
        <v>48291</v>
      </c>
      <c r="D175" s="250">
        <f t="shared" si="40"/>
        <v>31004.637234985526</v>
      </c>
      <c r="E175" s="251">
        <f t="shared" si="60"/>
        <v>31004.637234985526</v>
      </c>
      <c r="F175" s="251">
        <f t="shared" si="54"/>
        <v>6602.5</v>
      </c>
      <c r="G175" s="263">
        <f t="shared" si="41"/>
        <v>24402.14</v>
      </c>
      <c r="H175" s="251">
        <f t="shared" si="42"/>
        <v>3533303.660000002</v>
      </c>
      <c r="I175" s="124"/>
      <c r="J175" s="103"/>
      <c r="K175" s="104"/>
      <c r="L175" s="105"/>
      <c r="M175" s="158"/>
      <c r="N175" s="122">
        <f t="shared" si="43"/>
        <v>0</v>
      </c>
      <c r="O175" s="56">
        <f t="shared" si="44"/>
        <v>15</v>
      </c>
      <c r="P175" s="56">
        <f t="shared" si="45"/>
        <v>15</v>
      </c>
      <c r="Q175" s="56">
        <f t="shared" si="46"/>
        <v>3</v>
      </c>
      <c r="R175" s="56">
        <f t="shared" si="47"/>
        <v>2032</v>
      </c>
      <c r="S175" s="56">
        <f t="shared" si="48"/>
        <v>366</v>
      </c>
      <c r="T175" s="56">
        <f t="shared" si="35"/>
        <v>31</v>
      </c>
      <c r="U175" s="56">
        <f t="shared" si="49"/>
        <v>14</v>
      </c>
      <c r="V175" s="56">
        <f t="shared" si="50"/>
        <v>15</v>
      </c>
      <c r="W175" s="126">
        <f t="shared" si="51"/>
        <v>0</v>
      </c>
      <c r="X175" s="56">
        <f t="shared" si="36"/>
        <v>4205</v>
      </c>
      <c r="Y175" s="127">
        <f t="shared" si="59"/>
        <v>10944.24</v>
      </c>
      <c r="Z175" s="127">
        <f t="shared" si="58"/>
        <v>18490.130043235808</v>
      </c>
      <c r="AA175" s="56">
        <f t="shared" si="52"/>
        <v>242</v>
      </c>
      <c r="AB175" s="88">
        <f t="shared" si="37"/>
        <v>48291</v>
      </c>
      <c r="AC175" s="56">
        <f t="shared" si="55"/>
        <v>4</v>
      </c>
      <c r="AD175" s="85">
        <f t="shared" si="38"/>
        <v>0</v>
      </c>
      <c r="AE175" s="85">
        <f t="shared" si="62"/>
        <v>8.6999999999999994E-2</v>
      </c>
      <c r="AF175" s="85">
        <f t="shared" si="63"/>
        <v>31026.996907007902</v>
      </c>
      <c r="AG175" s="85">
        <f t="shared" si="61"/>
        <v>31004.637234985526</v>
      </c>
      <c r="AK175" s="56" t="str">
        <f t="shared" si="56"/>
        <v/>
      </c>
      <c r="AL175" s="56" t="str">
        <f t="shared" si="57"/>
        <v/>
      </c>
    </row>
    <row r="176" spans="1:38" ht="15.75" thickBot="1" x14ac:dyDescent="0.25">
      <c r="A176" s="118">
        <f t="shared" si="34"/>
        <v>118</v>
      </c>
      <c r="B176" s="123">
        <f t="shared" si="39"/>
        <v>48319</v>
      </c>
      <c r="C176" s="123">
        <f t="shared" si="53"/>
        <v>48323</v>
      </c>
      <c r="D176" s="250">
        <f t="shared" si="40"/>
        <v>31004.637234985526</v>
      </c>
      <c r="E176" s="251">
        <f t="shared" si="60"/>
        <v>31004.637234985526</v>
      </c>
      <c r="F176" s="251">
        <f t="shared" si="54"/>
        <v>4968.25</v>
      </c>
      <c r="G176" s="263">
        <f t="shared" si="41"/>
        <v>26036.39</v>
      </c>
      <c r="H176" s="251">
        <f t="shared" si="42"/>
        <v>3528335.410000002</v>
      </c>
      <c r="I176" s="124"/>
      <c r="J176" s="103"/>
      <c r="K176" s="104"/>
      <c r="L176" s="105"/>
      <c r="M176" s="158"/>
      <c r="N176" s="122">
        <f t="shared" si="43"/>
        <v>1</v>
      </c>
      <c r="O176" s="56">
        <f t="shared" si="44"/>
        <v>15</v>
      </c>
      <c r="P176" s="56">
        <f t="shared" si="45"/>
        <v>15</v>
      </c>
      <c r="Q176" s="56">
        <f t="shared" si="46"/>
        <v>4</v>
      </c>
      <c r="R176" s="56">
        <f t="shared" si="47"/>
        <v>2032</v>
      </c>
      <c r="S176" s="56">
        <f t="shared" si="48"/>
        <v>366</v>
      </c>
      <c r="T176" s="56">
        <f t="shared" si="35"/>
        <v>30</v>
      </c>
      <c r="U176" s="56">
        <f t="shared" si="49"/>
        <v>16</v>
      </c>
      <c r="V176" s="56">
        <f t="shared" si="50"/>
        <v>15</v>
      </c>
      <c r="W176" s="126">
        <f t="shared" si="51"/>
        <v>0</v>
      </c>
      <c r="X176" s="56">
        <f t="shared" si="36"/>
        <v>4204</v>
      </c>
      <c r="Y176" s="127">
        <f t="shared" si="59"/>
        <v>10923.82</v>
      </c>
      <c r="Z176" s="127">
        <f t="shared" si="58"/>
        <v>18490.130043235808</v>
      </c>
      <c r="AA176" s="56">
        <f t="shared" si="52"/>
        <v>241</v>
      </c>
      <c r="AB176" s="88">
        <f t="shared" si="37"/>
        <v>48322</v>
      </c>
      <c r="AC176" s="56">
        <f t="shared" si="55"/>
        <v>7</v>
      </c>
      <c r="AD176" s="85">
        <f t="shared" si="38"/>
        <v>0</v>
      </c>
      <c r="AE176" s="85">
        <f t="shared" si="62"/>
        <v>8.6999999999999994E-2</v>
      </c>
      <c r="AF176" s="85">
        <f t="shared" si="63"/>
        <v>31016.113471308206</v>
      </c>
      <c r="AG176" s="85">
        <f t="shared" si="61"/>
        <v>31004.637234985526</v>
      </c>
      <c r="AK176" s="56" t="str">
        <f t="shared" si="56"/>
        <v>Есть</v>
      </c>
      <c r="AL176" s="56" t="str">
        <f t="shared" si="57"/>
        <v>Нет</v>
      </c>
    </row>
    <row r="177" spans="1:38" ht="15.75" thickBot="1" x14ac:dyDescent="0.25">
      <c r="A177" s="118">
        <f t="shared" si="34"/>
        <v>119</v>
      </c>
      <c r="B177" s="123">
        <f t="shared" si="39"/>
        <v>48349</v>
      </c>
      <c r="C177" s="123">
        <f t="shared" si="53"/>
        <v>48352</v>
      </c>
      <c r="D177" s="250">
        <f t="shared" si="40"/>
        <v>31004.637234985526</v>
      </c>
      <c r="E177" s="251">
        <f t="shared" si="60"/>
        <v>31004.637234985526</v>
      </c>
      <c r="F177" s="251">
        <f t="shared" si="54"/>
        <v>5843.56</v>
      </c>
      <c r="G177" s="263">
        <f t="shared" si="41"/>
        <v>25161.08</v>
      </c>
      <c r="H177" s="251">
        <f t="shared" si="42"/>
        <v>3522491.850000002</v>
      </c>
      <c r="I177" s="124"/>
      <c r="J177" s="103"/>
      <c r="K177" s="104"/>
      <c r="L177" s="105"/>
      <c r="M177" s="158"/>
      <c r="N177" s="122">
        <f t="shared" si="43"/>
        <v>0</v>
      </c>
      <c r="O177" s="56">
        <f t="shared" si="44"/>
        <v>15</v>
      </c>
      <c r="P177" s="56">
        <f t="shared" si="45"/>
        <v>15</v>
      </c>
      <c r="Q177" s="56">
        <f t="shared" si="46"/>
        <v>5</v>
      </c>
      <c r="R177" s="56">
        <f t="shared" si="47"/>
        <v>2032</v>
      </c>
      <c r="S177" s="56">
        <f t="shared" si="48"/>
        <v>366</v>
      </c>
      <c r="T177" s="56">
        <f t="shared" si="35"/>
        <v>31</v>
      </c>
      <c r="U177" s="56">
        <f t="shared" si="49"/>
        <v>15</v>
      </c>
      <c r="V177" s="56">
        <f t="shared" si="50"/>
        <v>15</v>
      </c>
      <c r="W177" s="126">
        <f t="shared" si="51"/>
        <v>0</v>
      </c>
      <c r="X177" s="56">
        <f t="shared" si="36"/>
        <v>4203</v>
      </c>
      <c r="Y177" s="127">
        <f t="shared" si="59"/>
        <v>10908.46</v>
      </c>
      <c r="Z177" s="127">
        <f t="shared" si="58"/>
        <v>18490.130043235808</v>
      </c>
      <c r="AA177" s="56">
        <f t="shared" si="52"/>
        <v>240</v>
      </c>
      <c r="AB177" s="88">
        <f t="shared" si="37"/>
        <v>48352</v>
      </c>
      <c r="AC177" s="56">
        <f t="shared" si="55"/>
        <v>2</v>
      </c>
      <c r="AD177" s="85">
        <f t="shared" si="38"/>
        <v>0</v>
      </c>
      <c r="AE177" s="85">
        <f t="shared" si="62"/>
        <v>8.6999999999999994E-2</v>
      </c>
      <c r="AF177" s="85">
        <f t="shared" si="63"/>
        <v>31019.906296049685</v>
      </c>
      <c r="AG177" s="85">
        <f t="shared" si="61"/>
        <v>31004.637234985526</v>
      </c>
      <c r="AK177" s="56" t="str">
        <f t="shared" si="56"/>
        <v/>
      </c>
      <c r="AL177" s="56" t="str">
        <f t="shared" si="57"/>
        <v/>
      </c>
    </row>
    <row r="178" spans="1:38" ht="15.75" thickBot="1" x14ac:dyDescent="0.25">
      <c r="A178" s="118">
        <f t="shared" si="34"/>
        <v>120</v>
      </c>
      <c r="B178" s="123">
        <f t="shared" si="39"/>
        <v>48380</v>
      </c>
      <c r="C178" s="123">
        <f t="shared" si="53"/>
        <v>48383</v>
      </c>
      <c r="D178" s="250">
        <f t="shared" si="40"/>
        <v>31004.637234985526</v>
      </c>
      <c r="E178" s="251">
        <f t="shared" si="60"/>
        <v>31004.637234985526</v>
      </c>
      <c r="F178" s="251">
        <f t="shared" si="54"/>
        <v>5047.92</v>
      </c>
      <c r="G178" s="263">
        <f t="shared" si="41"/>
        <v>25956.720000000001</v>
      </c>
      <c r="H178" s="251">
        <f t="shared" si="42"/>
        <v>3517443.930000002</v>
      </c>
      <c r="I178" s="124"/>
      <c r="J178" s="103"/>
      <c r="K178" s="104"/>
      <c r="L178" s="105"/>
      <c r="M178" s="158"/>
      <c r="N178" s="122">
        <f t="shared" si="43"/>
        <v>0</v>
      </c>
      <c r="O178" s="56">
        <f t="shared" si="44"/>
        <v>15</v>
      </c>
      <c r="P178" s="56">
        <f t="shared" si="45"/>
        <v>15</v>
      </c>
      <c r="Q178" s="56">
        <f t="shared" si="46"/>
        <v>6</v>
      </c>
      <c r="R178" s="56">
        <f t="shared" si="47"/>
        <v>2032</v>
      </c>
      <c r="S178" s="56">
        <f t="shared" si="48"/>
        <v>366</v>
      </c>
      <c r="T178" s="56">
        <f t="shared" si="35"/>
        <v>30</v>
      </c>
      <c r="U178" s="56">
        <f t="shared" si="49"/>
        <v>16</v>
      </c>
      <c r="V178" s="56">
        <f t="shared" si="50"/>
        <v>15</v>
      </c>
      <c r="W178" s="126">
        <f t="shared" si="51"/>
        <v>0</v>
      </c>
      <c r="X178" s="56">
        <f t="shared" si="36"/>
        <v>4202</v>
      </c>
      <c r="Y178" s="127">
        <f t="shared" si="59"/>
        <v>10890.4</v>
      </c>
      <c r="Z178" s="127">
        <f t="shared" si="58"/>
        <v>18490.130043235808</v>
      </c>
      <c r="AA178" s="56">
        <f t="shared" si="52"/>
        <v>239</v>
      </c>
      <c r="AB178" s="88">
        <f t="shared" si="37"/>
        <v>48383</v>
      </c>
      <c r="AC178" s="56">
        <f t="shared" si="55"/>
        <v>5</v>
      </c>
      <c r="AD178" s="85">
        <f t="shared" si="38"/>
        <v>0</v>
      </c>
      <c r="AE178" s="85">
        <f t="shared" si="62"/>
        <v>8.6999999999999994E-2</v>
      </c>
      <c r="AF178" s="85">
        <f t="shared" si="63"/>
        <v>31016.348231237709</v>
      </c>
      <c r="AG178" s="85">
        <f t="shared" si="61"/>
        <v>31004.637234985526</v>
      </c>
      <c r="AK178" s="56" t="str">
        <f t="shared" si="56"/>
        <v/>
      </c>
      <c r="AL178" s="56" t="str">
        <f t="shared" si="57"/>
        <v/>
      </c>
    </row>
    <row r="179" spans="1:38" ht="15.75" thickBot="1" x14ac:dyDescent="0.25">
      <c r="A179" s="118">
        <f t="shared" si="34"/>
        <v>121</v>
      </c>
      <c r="B179" s="123">
        <f t="shared" si="39"/>
        <v>48410</v>
      </c>
      <c r="C179" s="123">
        <f t="shared" si="53"/>
        <v>48414</v>
      </c>
      <c r="D179" s="250">
        <f t="shared" si="40"/>
        <v>31004.637234985526</v>
      </c>
      <c r="E179" s="251">
        <f t="shared" si="60"/>
        <v>31004.637234985526</v>
      </c>
      <c r="F179" s="251">
        <f t="shared" si="54"/>
        <v>5921.23</v>
      </c>
      <c r="G179" s="263">
        <f t="shared" si="41"/>
        <v>25083.41</v>
      </c>
      <c r="H179" s="251">
        <f t="shared" si="42"/>
        <v>3511522.700000002</v>
      </c>
      <c r="I179" s="124"/>
      <c r="J179" s="103"/>
      <c r="K179" s="104"/>
      <c r="L179" s="105"/>
      <c r="M179" s="158"/>
      <c r="N179" s="122">
        <f t="shared" si="43"/>
        <v>0</v>
      </c>
      <c r="O179" s="56">
        <f t="shared" si="44"/>
        <v>15</v>
      </c>
      <c r="P179" s="56">
        <f t="shared" si="45"/>
        <v>15</v>
      </c>
      <c r="Q179" s="56">
        <f t="shared" si="46"/>
        <v>7</v>
      </c>
      <c r="R179" s="56">
        <f t="shared" si="47"/>
        <v>2032</v>
      </c>
      <c r="S179" s="56">
        <f t="shared" si="48"/>
        <v>366</v>
      </c>
      <c r="T179" s="56">
        <f t="shared" si="35"/>
        <v>31</v>
      </c>
      <c r="U179" s="56">
        <f t="shared" si="49"/>
        <v>15</v>
      </c>
      <c r="V179" s="56">
        <f t="shared" si="50"/>
        <v>15</v>
      </c>
      <c r="W179" s="126">
        <f t="shared" si="51"/>
        <v>0</v>
      </c>
      <c r="X179" s="56">
        <f t="shared" si="36"/>
        <v>4201</v>
      </c>
      <c r="Y179" s="127">
        <f t="shared" si="59"/>
        <v>10874.79</v>
      </c>
      <c r="Z179" s="127">
        <f t="shared" si="58"/>
        <v>18490.130043235808</v>
      </c>
      <c r="AA179" s="56">
        <f t="shared" si="52"/>
        <v>238</v>
      </c>
      <c r="AB179" s="88">
        <f t="shared" si="37"/>
        <v>48413</v>
      </c>
      <c r="AC179" s="56">
        <f t="shared" si="55"/>
        <v>7</v>
      </c>
      <c r="AD179" s="85">
        <f t="shared" si="38"/>
        <v>0</v>
      </c>
      <c r="AE179" s="85">
        <f t="shared" si="62"/>
        <v>8.6999999999999994E-2</v>
      </c>
      <c r="AF179" s="85">
        <f t="shared" si="63"/>
        <v>31020.143572736029</v>
      </c>
      <c r="AG179" s="85">
        <f t="shared" si="61"/>
        <v>31004.637234985526</v>
      </c>
      <c r="AK179" s="56" t="str">
        <f t="shared" si="56"/>
        <v/>
      </c>
      <c r="AL179" s="56" t="str">
        <f t="shared" si="57"/>
        <v/>
      </c>
    </row>
    <row r="180" spans="1:38" ht="15.75" thickBot="1" x14ac:dyDescent="0.25">
      <c r="A180" s="118">
        <f t="shared" si="34"/>
        <v>122</v>
      </c>
      <c r="B180" s="123">
        <f t="shared" si="39"/>
        <v>48441</v>
      </c>
      <c r="C180" s="123">
        <f t="shared" si="53"/>
        <v>48444</v>
      </c>
      <c r="D180" s="250">
        <f t="shared" si="40"/>
        <v>31004.637234985526</v>
      </c>
      <c r="E180" s="251">
        <f t="shared" si="60"/>
        <v>31004.637234985526</v>
      </c>
      <c r="F180" s="251">
        <f t="shared" si="54"/>
        <v>5128.75</v>
      </c>
      <c r="G180" s="263">
        <f t="shared" si="41"/>
        <v>25875.89</v>
      </c>
      <c r="H180" s="251">
        <f t="shared" si="42"/>
        <v>3506393.950000002</v>
      </c>
      <c r="I180" s="124"/>
      <c r="J180" s="103"/>
      <c r="K180" s="104"/>
      <c r="L180" s="105"/>
      <c r="M180" s="158"/>
      <c r="N180" s="122">
        <f t="shared" si="43"/>
        <v>0</v>
      </c>
      <c r="O180" s="56">
        <f t="shared" si="44"/>
        <v>15</v>
      </c>
      <c r="P180" s="56">
        <f t="shared" si="45"/>
        <v>15</v>
      </c>
      <c r="Q180" s="56">
        <f t="shared" si="46"/>
        <v>8</v>
      </c>
      <c r="R180" s="56">
        <f t="shared" si="47"/>
        <v>2032</v>
      </c>
      <c r="S180" s="56">
        <f t="shared" si="48"/>
        <v>366</v>
      </c>
      <c r="T180" s="56">
        <f t="shared" si="35"/>
        <v>31</v>
      </c>
      <c r="U180" s="56">
        <f t="shared" si="49"/>
        <v>16</v>
      </c>
      <c r="V180" s="56">
        <f t="shared" si="50"/>
        <v>15</v>
      </c>
      <c r="W180" s="126">
        <f t="shared" si="51"/>
        <v>0</v>
      </c>
      <c r="X180" s="56">
        <f t="shared" si="36"/>
        <v>4200</v>
      </c>
      <c r="Y180" s="127">
        <f t="shared" si="59"/>
        <v>10856.48</v>
      </c>
      <c r="Z180" s="127">
        <f t="shared" si="58"/>
        <v>18490.130043235808</v>
      </c>
      <c r="AA180" s="56">
        <f t="shared" si="52"/>
        <v>237</v>
      </c>
      <c r="AB180" s="88">
        <f t="shared" si="37"/>
        <v>48444</v>
      </c>
      <c r="AC180" s="56">
        <f t="shared" si="55"/>
        <v>3</v>
      </c>
      <c r="AD180" s="85">
        <f t="shared" si="38"/>
        <v>0</v>
      </c>
      <c r="AE180" s="85">
        <f t="shared" si="62"/>
        <v>8.6999999999999994E-2</v>
      </c>
      <c r="AF180" s="85">
        <f t="shared" si="63"/>
        <v>31016.587884473724</v>
      </c>
      <c r="AG180" s="85">
        <f t="shared" si="61"/>
        <v>31004.637234985526</v>
      </c>
      <c r="AK180" s="56" t="str">
        <f t="shared" si="56"/>
        <v/>
      </c>
      <c r="AL180" s="56" t="str">
        <f t="shared" si="57"/>
        <v/>
      </c>
    </row>
    <row r="181" spans="1:38" ht="15.75" thickBot="1" x14ac:dyDescent="0.25">
      <c r="A181" s="118">
        <f t="shared" si="34"/>
        <v>123</v>
      </c>
      <c r="B181" s="123">
        <f t="shared" si="39"/>
        <v>48472</v>
      </c>
      <c r="C181" s="123">
        <f t="shared" si="53"/>
        <v>48477</v>
      </c>
      <c r="D181" s="250">
        <f t="shared" si="40"/>
        <v>31004.637234985526</v>
      </c>
      <c r="E181" s="251">
        <f t="shared" si="60"/>
        <v>31004.637234985526</v>
      </c>
      <c r="F181" s="251">
        <f t="shared" si="54"/>
        <v>5166.54</v>
      </c>
      <c r="G181" s="263">
        <f t="shared" si="41"/>
        <v>25838.1</v>
      </c>
      <c r="H181" s="251">
        <f t="shared" si="42"/>
        <v>3501227.410000002</v>
      </c>
      <c r="I181" s="124"/>
      <c r="J181" s="103"/>
      <c r="K181" s="104"/>
      <c r="L181" s="105"/>
      <c r="M181" s="158"/>
      <c r="N181" s="122">
        <f t="shared" si="43"/>
        <v>0</v>
      </c>
      <c r="O181" s="56">
        <f t="shared" si="44"/>
        <v>15</v>
      </c>
      <c r="P181" s="56">
        <f t="shared" si="45"/>
        <v>15</v>
      </c>
      <c r="Q181" s="56">
        <f t="shared" si="46"/>
        <v>9</v>
      </c>
      <c r="R181" s="56">
        <f t="shared" si="47"/>
        <v>2032</v>
      </c>
      <c r="S181" s="56">
        <f t="shared" si="48"/>
        <v>366</v>
      </c>
      <c r="T181" s="56">
        <f t="shared" si="35"/>
        <v>30</v>
      </c>
      <c r="U181" s="56">
        <f t="shared" si="49"/>
        <v>16</v>
      </c>
      <c r="V181" s="56">
        <f t="shared" si="50"/>
        <v>15</v>
      </c>
      <c r="W181" s="126">
        <f t="shared" si="51"/>
        <v>0</v>
      </c>
      <c r="X181" s="56">
        <f t="shared" si="36"/>
        <v>4199</v>
      </c>
      <c r="Y181" s="127">
        <f t="shared" si="59"/>
        <v>10840.63</v>
      </c>
      <c r="Z181" s="127">
        <f t="shared" si="58"/>
        <v>18490.130043235808</v>
      </c>
      <c r="AA181" s="56">
        <f t="shared" si="52"/>
        <v>236</v>
      </c>
      <c r="AB181" s="88">
        <f t="shared" si="37"/>
        <v>48475</v>
      </c>
      <c r="AC181" s="56">
        <f t="shared" si="55"/>
        <v>6</v>
      </c>
      <c r="AD181" s="85">
        <f t="shared" si="38"/>
        <v>0</v>
      </c>
      <c r="AE181" s="85">
        <f t="shared" si="62"/>
        <v>8.6999999999999994E-2</v>
      </c>
      <c r="AF181" s="85">
        <f t="shared" si="63"/>
        <v>31020.385803182933</v>
      </c>
      <c r="AG181" s="85">
        <f t="shared" si="61"/>
        <v>31004.637234985526</v>
      </c>
      <c r="AK181" s="56" t="str">
        <f t="shared" si="56"/>
        <v/>
      </c>
      <c r="AL181" s="56" t="str">
        <f t="shared" si="57"/>
        <v/>
      </c>
    </row>
    <row r="182" spans="1:38" ht="15.75" thickBot="1" x14ac:dyDescent="0.25">
      <c r="A182" s="118">
        <f t="shared" si="34"/>
        <v>124</v>
      </c>
      <c r="B182" s="123">
        <f t="shared" si="39"/>
        <v>48502</v>
      </c>
      <c r="C182" s="123">
        <f t="shared" si="53"/>
        <v>48505</v>
      </c>
      <c r="D182" s="250">
        <f t="shared" si="40"/>
        <v>31004.637234985526</v>
      </c>
      <c r="E182" s="251">
        <f t="shared" si="60"/>
        <v>31004.637234985526</v>
      </c>
      <c r="F182" s="251">
        <f t="shared" si="54"/>
        <v>6036.87</v>
      </c>
      <c r="G182" s="263">
        <f t="shared" si="41"/>
        <v>24967.77</v>
      </c>
      <c r="H182" s="251">
        <f t="shared" si="42"/>
        <v>3495190.5400000019</v>
      </c>
      <c r="I182" s="124"/>
      <c r="J182" s="103"/>
      <c r="K182" s="104"/>
      <c r="L182" s="105"/>
      <c r="M182" s="158"/>
      <c r="N182" s="122">
        <f t="shared" si="43"/>
        <v>1</v>
      </c>
      <c r="O182" s="56">
        <f t="shared" si="44"/>
        <v>15</v>
      </c>
      <c r="P182" s="56">
        <f t="shared" si="45"/>
        <v>15</v>
      </c>
      <c r="Q182" s="56">
        <f t="shared" si="46"/>
        <v>10</v>
      </c>
      <c r="R182" s="56">
        <f t="shared" si="47"/>
        <v>2032</v>
      </c>
      <c r="S182" s="56">
        <f t="shared" si="48"/>
        <v>366</v>
      </c>
      <c r="T182" s="56">
        <f t="shared" si="35"/>
        <v>31</v>
      </c>
      <c r="U182" s="56">
        <f t="shared" si="49"/>
        <v>15</v>
      </c>
      <c r="V182" s="56">
        <f t="shared" si="50"/>
        <v>15</v>
      </c>
      <c r="W182" s="126">
        <f t="shared" si="51"/>
        <v>0</v>
      </c>
      <c r="X182" s="56">
        <f t="shared" si="36"/>
        <v>4198</v>
      </c>
      <c r="Y182" s="127">
        <f t="shared" si="59"/>
        <v>10824.65</v>
      </c>
      <c r="Z182" s="127">
        <f t="shared" si="58"/>
        <v>18490.130043235808</v>
      </c>
      <c r="AA182" s="56">
        <f t="shared" si="52"/>
        <v>235</v>
      </c>
      <c r="AB182" s="88">
        <f t="shared" si="37"/>
        <v>48505</v>
      </c>
      <c r="AC182" s="56">
        <f t="shared" si="55"/>
        <v>1</v>
      </c>
      <c r="AD182" s="85">
        <f t="shared" si="38"/>
        <v>0</v>
      </c>
      <c r="AE182" s="85">
        <f t="shared" si="62"/>
        <v>8.6999999999999994E-2</v>
      </c>
      <c r="AF182" s="85">
        <f t="shared" si="63"/>
        <v>31024.218074592907</v>
      </c>
      <c r="AG182" s="85">
        <f t="shared" si="61"/>
        <v>31004.637234985526</v>
      </c>
      <c r="AK182" s="56" t="str">
        <f t="shared" si="56"/>
        <v>Есть</v>
      </c>
      <c r="AL182" s="56" t="str">
        <f t="shared" si="57"/>
        <v>Нет</v>
      </c>
    </row>
    <row r="183" spans="1:38" ht="15.75" thickBot="1" x14ac:dyDescent="0.25">
      <c r="A183" s="118">
        <f t="shared" si="34"/>
        <v>125</v>
      </c>
      <c r="B183" s="123">
        <f t="shared" si="39"/>
        <v>48533</v>
      </c>
      <c r="C183" s="123">
        <f t="shared" si="53"/>
        <v>48536</v>
      </c>
      <c r="D183" s="250">
        <f t="shared" si="40"/>
        <v>31004.637234985526</v>
      </c>
      <c r="E183" s="251">
        <f t="shared" si="60"/>
        <v>31004.637234985526</v>
      </c>
      <c r="F183" s="251">
        <f t="shared" si="54"/>
        <v>5249.1</v>
      </c>
      <c r="G183" s="263">
        <f t="shared" si="41"/>
        <v>25755.54</v>
      </c>
      <c r="H183" s="251">
        <f t="shared" si="42"/>
        <v>3489941.4400000018</v>
      </c>
      <c r="I183" s="124"/>
      <c r="J183" s="103"/>
      <c r="K183" s="104"/>
      <c r="L183" s="105"/>
      <c r="M183" s="158"/>
      <c r="N183" s="122">
        <f t="shared" si="43"/>
        <v>0</v>
      </c>
      <c r="O183" s="56">
        <f t="shared" si="44"/>
        <v>15</v>
      </c>
      <c r="P183" s="56">
        <f t="shared" si="45"/>
        <v>15</v>
      </c>
      <c r="Q183" s="56">
        <f t="shared" si="46"/>
        <v>11</v>
      </c>
      <c r="R183" s="56">
        <f t="shared" si="47"/>
        <v>2032</v>
      </c>
      <c r="S183" s="56">
        <f t="shared" si="48"/>
        <v>366</v>
      </c>
      <c r="T183" s="56">
        <f t="shared" si="35"/>
        <v>30</v>
      </c>
      <c r="U183" s="56">
        <f t="shared" si="49"/>
        <v>16</v>
      </c>
      <c r="V183" s="56">
        <f t="shared" si="50"/>
        <v>15</v>
      </c>
      <c r="W183" s="126">
        <f t="shared" si="51"/>
        <v>0</v>
      </c>
      <c r="X183" s="56">
        <f t="shared" si="36"/>
        <v>4197</v>
      </c>
      <c r="Y183" s="127">
        <f t="shared" si="59"/>
        <v>10805.99</v>
      </c>
      <c r="Z183" s="127">
        <f t="shared" si="58"/>
        <v>18490.130043235808</v>
      </c>
      <c r="AA183" s="56">
        <f t="shared" si="52"/>
        <v>234</v>
      </c>
      <c r="AB183" s="88">
        <f t="shared" si="37"/>
        <v>48536</v>
      </c>
      <c r="AC183" s="56">
        <f t="shared" si="55"/>
        <v>4</v>
      </c>
      <c r="AD183" s="85">
        <f t="shared" si="38"/>
        <v>0</v>
      </c>
      <c r="AE183" s="85">
        <f t="shared" si="62"/>
        <v>8.6999999999999994E-2</v>
      </c>
      <c r="AF183" s="85">
        <f t="shared" si="63"/>
        <v>31020.69858746263</v>
      </c>
      <c r="AG183" s="85">
        <f t="shared" si="61"/>
        <v>31004.637234985526</v>
      </c>
      <c r="AK183" s="56" t="str">
        <f t="shared" si="56"/>
        <v/>
      </c>
      <c r="AL183" s="56" t="str">
        <f t="shared" si="57"/>
        <v/>
      </c>
    </row>
    <row r="184" spans="1:38" ht="15.75" thickBot="1" x14ac:dyDescent="0.25">
      <c r="A184" s="118">
        <f t="shared" si="34"/>
        <v>126</v>
      </c>
      <c r="B184" s="123">
        <f t="shared" si="39"/>
        <v>48563</v>
      </c>
      <c r="C184" s="123">
        <f t="shared" si="53"/>
        <v>48568</v>
      </c>
      <c r="D184" s="250">
        <f t="shared" si="40"/>
        <v>31004.637234985526</v>
      </c>
      <c r="E184" s="251">
        <f t="shared" si="60"/>
        <v>31004.637234985526</v>
      </c>
      <c r="F184" s="251">
        <f t="shared" si="54"/>
        <v>6117.35</v>
      </c>
      <c r="G184" s="263">
        <f t="shared" si="41"/>
        <v>24887.29</v>
      </c>
      <c r="H184" s="251">
        <f t="shared" si="42"/>
        <v>3483824.0900000017</v>
      </c>
      <c r="I184" s="124"/>
      <c r="J184" s="103"/>
      <c r="K184" s="104"/>
      <c r="L184" s="105"/>
      <c r="M184" s="158"/>
      <c r="N184" s="122">
        <f t="shared" si="43"/>
        <v>0</v>
      </c>
      <c r="O184" s="56">
        <f t="shared" si="44"/>
        <v>15</v>
      </c>
      <c r="P184" s="56">
        <f t="shared" si="45"/>
        <v>15</v>
      </c>
      <c r="Q184" s="56">
        <f t="shared" si="46"/>
        <v>12</v>
      </c>
      <c r="R184" s="56">
        <f t="shared" si="47"/>
        <v>2032</v>
      </c>
      <c r="S184" s="56">
        <f t="shared" si="48"/>
        <v>366</v>
      </c>
      <c r="T184" s="56">
        <f t="shared" si="35"/>
        <v>31</v>
      </c>
      <c r="U184" s="56">
        <f t="shared" si="49"/>
        <v>15</v>
      </c>
      <c r="V184" s="56">
        <f t="shared" si="50"/>
        <v>15</v>
      </c>
      <c r="W184" s="126">
        <f t="shared" si="51"/>
        <v>0</v>
      </c>
      <c r="X184" s="56">
        <f t="shared" si="36"/>
        <v>4196</v>
      </c>
      <c r="Y184" s="127">
        <f t="shared" si="59"/>
        <v>10789.76</v>
      </c>
      <c r="Z184" s="127">
        <f t="shared" si="58"/>
        <v>18490.130043235808</v>
      </c>
      <c r="AA184" s="56">
        <f t="shared" si="52"/>
        <v>233</v>
      </c>
      <c r="AB184" s="88">
        <f t="shared" si="37"/>
        <v>48566</v>
      </c>
      <c r="AC184" s="56">
        <f t="shared" si="55"/>
        <v>6</v>
      </c>
      <c r="AD184" s="85">
        <f t="shared" si="38"/>
        <v>0</v>
      </c>
      <c r="AE184" s="85">
        <f t="shared" si="62"/>
        <v>8.6999999999999994E-2</v>
      </c>
      <c r="AF184" s="85">
        <f t="shared" si="63"/>
        <v>31024.534201406004</v>
      </c>
      <c r="AG184" s="85">
        <f t="shared" si="61"/>
        <v>31004.637234985526</v>
      </c>
      <c r="AK184" s="56" t="str">
        <f t="shared" si="56"/>
        <v/>
      </c>
      <c r="AL184" s="56" t="str">
        <f t="shared" si="57"/>
        <v/>
      </c>
    </row>
    <row r="185" spans="1:38" ht="15.75" thickBot="1" x14ac:dyDescent="0.25">
      <c r="A185" s="118">
        <f t="shared" si="34"/>
        <v>127</v>
      </c>
      <c r="B185" s="123">
        <f t="shared" si="39"/>
        <v>48594</v>
      </c>
      <c r="C185" s="123">
        <f t="shared" si="53"/>
        <v>48597</v>
      </c>
      <c r="D185" s="250">
        <f t="shared" si="40"/>
        <v>31004.637234985526</v>
      </c>
      <c r="E185" s="251">
        <f t="shared" si="60"/>
        <v>31004.637234985526</v>
      </c>
      <c r="F185" s="251">
        <f t="shared" si="54"/>
        <v>5298.82</v>
      </c>
      <c r="G185" s="263">
        <f t="shared" si="41"/>
        <v>25705.82</v>
      </c>
      <c r="H185" s="251">
        <f t="shared" si="42"/>
        <v>3478525.2700000019</v>
      </c>
      <c r="I185" s="124"/>
      <c r="J185" s="103"/>
      <c r="K185" s="104"/>
      <c r="L185" s="105"/>
      <c r="M185" s="158"/>
      <c r="N185" s="122">
        <f t="shared" si="43"/>
        <v>0</v>
      </c>
      <c r="O185" s="56">
        <f t="shared" si="44"/>
        <v>15</v>
      </c>
      <c r="P185" s="56">
        <f t="shared" si="45"/>
        <v>15</v>
      </c>
      <c r="Q185" s="56">
        <f t="shared" si="46"/>
        <v>1</v>
      </c>
      <c r="R185" s="56">
        <f t="shared" si="47"/>
        <v>2033</v>
      </c>
      <c r="S185" s="56">
        <f t="shared" si="48"/>
        <v>365</v>
      </c>
      <c r="T185" s="56">
        <f t="shared" si="35"/>
        <v>31</v>
      </c>
      <c r="U185" s="56">
        <f t="shared" si="49"/>
        <v>16</v>
      </c>
      <c r="V185" s="56">
        <f t="shared" si="50"/>
        <v>15</v>
      </c>
      <c r="W185" s="126">
        <f t="shared" si="51"/>
        <v>0</v>
      </c>
      <c r="X185" s="56">
        <f t="shared" si="36"/>
        <v>4195</v>
      </c>
      <c r="Y185" s="127">
        <f t="shared" si="59"/>
        <v>10770.85</v>
      </c>
      <c r="Z185" s="127">
        <f t="shared" si="58"/>
        <v>18490.130043235808</v>
      </c>
      <c r="AA185" s="56">
        <f t="shared" si="52"/>
        <v>232</v>
      </c>
      <c r="AB185" s="88">
        <f t="shared" si="37"/>
        <v>48597</v>
      </c>
      <c r="AC185" s="56">
        <f t="shared" si="55"/>
        <v>2</v>
      </c>
      <c r="AD185" s="85">
        <f t="shared" si="38"/>
        <v>0</v>
      </c>
      <c r="AE185" s="85">
        <f t="shared" si="62"/>
        <v>8.6999999999999994E-2</v>
      </c>
      <c r="AF185" s="85">
        <f t="shared" si="63"/>
        <v>31021.017970995817</v>
      </c>
      <c r="AG185" s="85">
        <f t="shared" si="61"/>
        <v>31004.637234985526</v>
      </c>
      <c r="AK185" s="56" t="str">
        <f t="shared" si="56"/>
        <v/>
      </c>
      <c r="AL185" s="56" t="str">
        <f t="shared" si="57"/>
        <v/>
      </c>
    </row>
    <row r="186" spans="1:38" ht="15.75" thickBot="1" x14ac:dyDescent="0.25">
      <c r="A186" s="118">
        <f t="shared" si="34"/>
        <v>128</v>
      </c>
      <c r="B186" s="123">
        <f t="shared" si="39"/>
        <v>48625</v>
      </c>
      <c r="C186" s="123">
        <f t="shared" si="53"/>
        <v>48628</v>
      </c>
      <c r="D186" s="250">
        <f t="shared" si="40"/>
        <v>31004.637234985526</v>
      </c>
      <c r="E186" s="251">
        <f t="shared" si="60"/>
        <v>31004.637234985526</v>
      </c>
      <c r="F186" s="251">
        <f t="shared" si="54"/>
        <v>5301.67</v>
      </c>
      <c r="G186" s="263">
        <f t="shared" si="41"/>
        <v>25702.97</v>
      </c>
      <c r="H186" s="251">
        <f t="shared" si="42"/>
        <v>3473223.600000002</v>
      </c>
      <c r="I186" s="124"/>
      <c r="J186" s="103"/>
      <c r="K186" s="104"/>
      <c r="L186" s="105"/>
      <c r="M186" s="158"/>
      <c r="N186" s="122">
        <f t="shared" si="43"/>
        <v>0</v>
      </c>
      <c r="O186" s="56">
        <f t="shared" si="44"/>
        <v>15</v>
      </c>
      <c r="P186" s="56">
        <f t="shared" si="45"/>
        <v>15</v>
      </c>
      <c r="Q186" s="56">
        <f t="shared" si="46"/>
        <v>2</v>
      </c>
      <c r="R186" s="56">
        <f t="shared" si="47"/>
        <v>2033</v>
      </c>
      <c r="S186" s="56">
        <f t="shared" si="48"/>
        <v>365</v>
      </c>
      <c r="T186" s="56">
        <f t="shared" si="35"/>
        <v>28</v>
      </c>
      <c r="U186" s="56">
        <f t="shared" si="49"/>
        <v>16</v>
      </c>
      <c r="V186" s="56">
        <f t="shared" si="50"/>
        <v>15</v>
      </c>
      <c r="W186" s="126">
        <f t="shared" si="51"/>
        <v>0</v>
      </c>
      <c r="X186" s="56">
        <f t="shared" si="36"/>
        <v>4194</v>
      </c>
      <c r="Y186" s="127">
        <f t="shared" si="59"/>
        <v>10754.47</v>
      </c>
      <c r="Z186" s="127">
        <f t="shared" si="58"/>
        <v>18490.130043235808</v>
      </c>
      <c r="AA186" s="56">
        <f t="shared" si="52"/>
        <v>231</v>
      </c>
      <c r="AB186" s="88">
        <f t="shared" si="37"/>
        <v>48628</v>
      </c>
      <c r="AC186" s="56">
        <f t="shared" si="55"/>
        <v>5</v>
      </c>
      <c r="AD186" s="85">
        <f t="shared" si="38"/>
        <v>0</v>
      </c>
      <c r="AE186" s="85">
        <f t="shared" si="62"/>
        <v>8.6999999999999994E-2</v>
      </c>
      <c r="AF186" s="85">
        <f t="shared" si="63"/>
        <v>31025.160634394299</v>
      </c>
      <c r="AG186" s="85">
        <f t="shared" si="61"/>
        <v>31004.637234985526</v>
      </c>
      <c r="AK186" s="56" t="str">
        <f t="shared" si="56"/>
        <v/>
      </c>
      <c r="AL186" s="56" t="str">
        <f t="shared" si="57"/>
        <v/>
      </c>
    </row>
    <row r="187" spans="1:38" ht="15.75" thickBot="1" x14ac:dyDescent="0.25">
      <c r="A187" s="118">
        <f t="shared" ref="A187:A250" si="64">A186+1</f>
        <v>129</v>
      </c>
      <c r="B187" s="123">
        <f t="shared" si="39"/>
        <v>48653</v>
      </c>
      <c r="C187" s="123">
        <f t="shared" si="53"/>
        <v>48656</v>
      </c>
      <c r="D187" s="250">
        <f t="shared" si="40"/>
        <v>31004.637234985526</v>
      </c>
      <c r="E187" s="251">
        <f t="shared" si="60"/>
        <v>31004.637234985526</v>
      </c>
      <c r="F187" s="251">
        <f t="shared" si="54"/>
        <v>7824.44</v>
      </c>
      <c r="G187" s="263">
        <f t="shared" si="41"/>
        <v>23180.2</v>
      </c>
      <c r="H187" s="251">
        <f t="shared" si="42"/>
        <v>3465399.160000002</v>
      </c>
      <c r="I187" s="124"/>
      <c r="J187" s="103"/>
      <c r="K187" s="104"/>
      <c r="L187" s="105"/>
      <c r="M187" s="158"/>
      <c r="N187" s="122">
        <f t="shared" si="43"/>
        <v>0</v>
      </c>
      <c r="O187" s="56">
        <f t="shared" si="44"/>
        <v>15</v>
      </c>
      <c r="P187" s="56">
        <f t="shared" si="45"/>
        <v>15</v>
      </c>
      <c r="Q187" s="56">
        <f t="shared" si="46"/>
        <v>3</v>
      </c>
      <c r="R187" s="56">
        <f t="shared" si="47"/>
        <v>2033</v>
      </c>
      <c r="S187" s="56">
        <f t="shared" si="48"/>
        <v>365</v>
      </c>
      <c r="T187" s="56">
        <f t="shared" ref="T187:T250" si="65">IF(OR(Q187=1,Q187=3,Q187=5,Q187=7,Q187=8,Q187=10,Q187=12),31,IF(OR(Q187=4,Q187=6,Q187=9,Q187=11),30,IF(S187=365,28,29)))</f>
        <v>31</v>
      </c>
      <c r="U187" s="56">
        <f t="shared" si="49"/>
        <v>13</v>
      </c>
      <c r="V187" s="56">
        <f t="shared" si="50"/>
        <v>15</v>
      </c>
      <c r="W187" s="126">
        <f t="shared" si="51"/>
        <v>0</v>
      </c>
      <c r="X187" s="56">
        <f t="shared" ref="X187:X239" si="66">X186-1</f>
        <v>4193</v>
      </c>
      <c r="Y187" s="127">
        <f t="shared" si="59"/>
        <v>10738.08</v>
      </c>
      <c r="Z187" s="127">
        <f t="shared" si="58"/>
        <v>18490.130043235808</v>
      </c>
      <c r="AA187" s="56">
        <f t="shared" si="52"/>
        <v>230</v>
      </c>
      <c r="AB187" s="88">
        <f t="shared" ref="AB187:AB250" si="67">DATE(YEAR(B187),MONTH(B187),IF($B$7=$AF$52,5,18))</f>
        <v>48656</v>
      </c>
      <c r="AC187" s="56">
        <f t="shared" si="55"/>
        <v>5</v>
      </c>
      <c r="AD187" s="85">
        <f t="shared" ref="AD187:AD250" si="68">IF(AND(R187=$S$34,Q187=$R$34),1,0)</f>
        <v>0</v>
      </c>
      <c r="AE187" s="85">
        <f t="shared" si="62"/>
        <v>8.6999999999999994E-2</v>
      </c>
      <c r="AF187" s="85">
        <f t="shared" si="63"/>
        <v>31029.664983551993</v>
      </c>
      <c r="AG187" s="85">
        <f t="shared" si="61"/>
        <v>31004.637234985526</v>
      </c>
      <c r="AK187" s="56" t="str">
        <f t="shared" si="56"/>
        <v/>
      </c>
      <c r="AL187" s="56" t="str">
        <f t="shared" si="57"/>
        <v/>
      </c>
    </row>
    <row r="188" spans="1:38" ht="15.75" thickBot="1" x14ac:dyDescent="0.25">
      <c r="A188" s="118">
        <f t="shared" si="64"/>
        <v>130</v>
      </c>
      <c r="B188" s="123">
        <f t="shared" ref="B188:B251" si="69">DATE(R188,Q188,P188)</f>
        <v>48684</v>
      </c>
      <c r="C188" s="123">
        <f t="shared" si="53"/>
        <v>48687</v>
      </c>
      <c r="D188" s="250">
        <f t="shared" ref="D188:D251" si="70">MAX(E188,G188)</f>
        <v>31004.637234985526</v>
      </c>
      <c r="E188" s="251">
        <f t="shared" si="60"/>
        <v>31004.637234985526</v>
      </c>
      <c r="F188" s="251">
        <f t="shared" si="54"/>
        <v>5398.66</v>
      </c>
      <c r="G188" s="263">
        <f t="shared" ref="G188:G251" si="71">ROUND(H187*(AE188/S187)*(U188-W187)+H187*(AE188/S188)*V188+H186*(AE188/S187)*W187,2)</f>
        <v>25605.98</v>
      </c>
      <c r="H188" s="251">
        <f t="shared" ref="H188:H251" si="72">IF(F188&lt;H187,H187-F188-I188,0)</f>
        <v>3460000.5000000019</v>
      </c>
      <c r="I188" s="124"/>
      <c r="J188" s="103"/>
      <c r="K188" s="104"/>
      <c r="L188" s="105"/>
      <c r="M188" s="158"/>
      <c r="N188" s="122">
        <f t="shared" ref="N188:N251" si="73">IF(OR(MONTH(B188)=4,MONTH(B188)=10),1,0)</f>
        <v>1</v>
      </c>
      <c r="O188" s="56">
        <f t="shared" ref="O188:O251" si="74">IF(K188=0,P188,DAY(K188))</f>
        <v>15</v>
      </c>
      <c r="P188" s="56">
        <f t="shared" ref="P188:P251" si="75">P187</f>
        <v>15</v>
      </c>
      <c r="Q188" s="56">
        <f t="shared" ref="Q188:Q251" si="76">IF(Q187=12,1,Q187+1)</f>
        <v>4</v>
      </c>
      <c r="R188" s="56">
        <f t="shared" ref="R188:R251" si="77">IF(Q187=12,R187+1,R187)</f>
        <v>2033</v>
      </c>
      <c r="S188" s="56">
        <f t="shared" ref="S188:S251" si="78">IF(OR(R188=2008,R188=2012,R188=2016,R188=2020,R188=2024,R188=2028,R188=2032,R188=2036,R188=2040,R188=2044,R188=2048,R188=2052,R188=2056,R188=2062,R188=2066),366,365)</f>
        <v>365</v>
      </c>
      <c r="T188" s="56">
        <f t="shared" si="65"/>
        <v>30</v>
      </c>
      <c r="U188" s="56">
        <f t="shared" ref="U188:U251" si="79">T187-P187</f>
        <v>16</v>
      </c>
      <c r="V188" s="56">
        <f t="shared" ref="V188:V251" si="80">T187-U188</f>
        <v>15</v>
      </c>
      <c r="W188" s="126">
        <f t="shared" ref="W188:W251" si="81">O188-P188</f>
        <v>0</v>
      </c>
      <c r="X188" s="56">
        <f t="shared" si="66"/>
        <v>4192</v>
      </c>
      <c r="Y188" s="127">
        <f t="shared" si="59"/>
        <v>10713.88</v>
      </c>
      <c r="Z188" s="127">
        <f t="shared" si="58"/>
        <v>18490.130043235808</v>
      </c>
      <c r="AA188" s="56">
        <f t="shared" ref="AA188:AA251" si="82">IF(L187=$V$55,ROUND(LOG(E187/(E187-AE188/12*H187),1+AE188/12),0),AA187-1)</f>
        <v>229</v>
      </c>
      <c r="AB188" s="88">
        <f t="shared" si="67"/>
        <v>48687</v>
      </c>
      <c r="AC188" s="56">
        <f t="shared" si="55"/>
        <v>1</v>
      </c>
      <c r="AD188" s="85">
        <f t="shared" si="68"/>
        <v>0</v>
      </c>
      <c r="AE188" s="85">
        <f t="shared" si="62"/>
        <v>8.6999999999999994E-2</v>
      </c>
      <c r="AF188" s="85">
        <f t="shared" si="63"/>
        <v>31011.984853612965</v>
      </c>
      <c r="AG188" s="85">
        <f t="shared" si="61"/>
        <v>31004.637234985526</v>
      </c>
      <c r="AK188" s="56" t="str">
        <f t="shared" si="56"/>
        <v>Есть</v>
      </c>
      <c r="AL188" s="56" t="str">
        <f t="shared" si="57"/>
        <v>Нет</v>
      </c>
    </row>
    <row r="189" spans="1:38" ht="15.75" thickBot="1" x14ac:dyDescent="0.25">
      <c r="A189" s="118">
        <f t="shared" si="64"/>
        <v>131</v>
      </c>
      <c r="B189" s="123">
        <f t="shared" si="69"/>
        <v>48714</v>
      </c>
      <c r="C189" s="123">
        <f t="shared" ref="C189:C252" si="83">IF(K189="",IF(AC189=6,DATE(YEAR(AB189),MONTH(AB189),DAY(AB189)+2),IF(AC189=7,DATE(YEAR(AB189),MONTH(AB189),DAY(AB189)+1),AB189)),K189)</f>
        <v>48717</v>
      </c>
      <c r="D189" s="250">
        <f t="shared" si="70"/>
        <v>31004.637234985526</v>
      </c>
      <c r="E189" s="251">
        <f t="shared" si="60"/>
        <v>31004.637234985526</v>
      </c>
      <c r="F189" s="251">
        <f t="shared" ref="F189:F252" si="84">ROUND(IF((H188+G189)&gt;D188,D189-G189,H188),2)</f>
        <v>6263.27</v>
      </c>
      <c r="G189" s="263">
        <f t="shared" si="71"/>
        <v>24741.37</v>
      </c>
      <c r="H189" s="251">
        <f t="shared" si="72"/>
        <v>3453737.2300000018</v>
      </c>
      <c r="I189" s="124"/>
      <c r="J189" s="103"/>
      <c r="K189" s="104"/>
      <c r="L189" s="105"/>
      <c r="M189" s="158"/>
      <c r="N189" s="122">
        <f t="shared" si="73"/>
        <v>0</v>
      </c>
      <c r="O189" s="56">
        <f t="shared" si="74"/>
        <v>15</v>
      </c>
      <c r="P189" s="56">
        <f t="shared" si="75"/>
        <v>15</v>
      </c>
      <c r="Q189" s="56">
        <f t="shared" si="76"/>
        <v>5</v>
      </c>
      <c r="R189" s="56">
        <f t="shared" si="77"/>
        <v>2033</v>
      </c>
      <c r="S189" s="56">
        <f t="shared" si="78"/>
        <v>365</v>
      </c>
      <c r="T189" s="56">
        <f t="shared" si="65"/>
        <v>31</v>
      </c>
      <c r="U189" s="56">
        <f t="shared" si="79"/>
        <v>15</v>
      </c>
      <c r="V189" s="56">
        <f t="shared" si="80"/>
        <v>15</v>
      </c>
      <c r="W189" s="126">
        <f t="shared" si="81"/>
        <v>0</v>
      </c>
      <c r="X189" s="56">
        <f t="shared" si="66"/>
        <v>4191</v>
      </c>
      <c r="Y189" s="127">
        <f t="shared" si="59"/>
        <v>10697.19</v>
      </c>
      <c r="Z189" s="127">
        <f t="shared" si="58"/>
        <v>18490.130043235808</v>
      </c>
      <c r="AA189" s="56">
        <f t="shared" si="82"/>
        <v>228</v>
      </c>
      <c r="AB189" s="88">
        <f t="shared" si="67"/>
        <v>48717</v>
      </c>
      <c r="AC189" s="56">
        <f t="shared" ref="AC189:AC252" si="85">WEEKDAY(AB189,2)</f>
        <v>3</v>
      </c>
      <c r="AD189" s="85">
        <f t="shared" si="68"/>
        <v>0</v>
      </c>
      <c r="AE189" s="85">
        <f t="shared" si="62"/>
        <v>8.6999999999999994E-2</v>
      </c>
      <c r="AF189" s="85">
        <f t="shared" si="63"/>
        <v>31016.370002443218</v>
      </c>
      <c r="AG189" s="85">
        <f t="shared" si="61"/>
        <v>31004.637234985526</v>
      </c>
      <c r="AK189" s="56" t="str">
        <f t="shared" si="56"/>
        <v/>
      </c>
      <c r="AL189" s="56" t="str">
        <f t="shared" si="57"/>
        <v/>
      </c>
    </row>
    <row r="190" spans="1:38" ht="15.75" thickBot="1" x14ac:dyDescent="0.25">
      <c r="A190" s="118">
        <f t="shared" si="64"/>
        <v>132</v>
      </c>
      <c r="B190" s="123">
        <f t="shared" si="69"/>
        <v>48745</v>
      </c>
      <c r="C190" s="123">
        <f t="shared" si="83"/>
        <v>48750</v>
      </c>
      <c r="D190" s="250">
        <f t="shared" si="70"/>
        <v>31004.637234985526</v>
      </c>
      <c r="E190" s="251">
        <f t="shared" si="60"/>
        <v>31004.637234985526</v>
      </c>
      <c r="F190" s="251">
        <f t="shared" si="84"/>
        <v>5484.83</v>
      </c>
      <c r="G190" s="263">
        <f t="shared" si="71"/>
        <v>25519.81</v>
      </c>
      <c r="H190" s="251">
        <f t="shared" si="72"/>
        <v>3448252.4000000018</v>
      </c>
      <c r="I190" s="124"/>
      <c r="J190" s="103"/>
      <c r="K190" s="104"/>
      <c r="L190" s="105"/>
      <c r="M190" s="158"/>
      <c r="N190" s="122">
        <f t="shared" si="73"/>
        <v>0</v>
      </c>
      <c r="O190" s="56">
        <f t="shared" si="74"/>
        <v>15</v>
      </c>
      <c r="P190" s="56">
        <f t="shared" si="75"/>
        <v>15</v>
      </c>
      <c r="Q190" s="56">
        <f t="shared" si="76"/>
        <v>6</v>
      </c>
      <c r="R190" s="56">
        <f t="shared" si="77"/>
        <v>2033</v>
      </c>
      <c r="S190" s="56">
        <f t="shared" si="78"/>
        <v>365</v>
      </c>
      <c r="T190" s="56">
        <f t="shared" si="65"/>
        <v>30</v>
      </c>
      <c r="U190" s="56">
        <f t="shared" si="79"/>
        <v>16</v>
      </c>
      <c r="V190" s="56">
        <f t="shared" si="80"/>
        <v>15</v>
      </c>
      <c r="W190" s="126">
        <f t="shared" si="81"/>
        <v>0</v>
      </c>
      <c r="X190" s="56">
        <f t="shared" si="66"/>
        <v>4190</v>
      </c>
      <c r="Y190" s="127">
        <f t="shared" si="59"/>
        <v>10677.83</v>
      </c>
      <c r="Z190" s="127">
        <f t="shared" si="58"/>
        <v>18490.130043235808</v>
      </c>
      <c r="AA190" s="56">
        <f t="shared" si="82"/>
        <v>227</v>
      </c>
      <c r="AB190" s="88">
        <f t="shared" si="67"/>
        <v>48748</v>
      </c>
      <c r="AC190" s="56">
        <f t="shared" si="85"/>
        <v>6</v>
      </c>
      <c r="AD190" s="85">
        <f t="shared" si="68"/>
        <v>0</v>
      </c>
      <c r="AE190" s="85">
        <f t="shared" si="62"/>
        <v>8.6999999999999994E-2</v>
      </c>
      <c r="AF190" s="85">
        <f t="shared" si="63"/>
        <v>31013.389620417227</v>
      </c>
      <c r="AG190" s="85">
        <f t="shared" si="61"/>
        <v>31004.637234985526</v>
      </c>
      <c r="AK190" s="56" t="str">
        <f t="shared" ref="AK190:AK253" si="86">IF(N190=0,"","Есть")</f>
        <v/>
      </c>
      <c r="AL190" s="56" t="str">
        <f t="shared" ref="AL190:AL253" si="87">IF(N190=0,"","Нет")</f>
        <v/>
      </c>
    </row>
    <row r="191" spans="1:38" ht="15.75" thickBot="1" x14ac:dyDescent="0.25">
      <c r="A191" s="118">
        <f t="shared" si="64"/>
        <v>133</v>
      </c>
      <c r="B191" s="123">
        <f t="shared" si="69"/>
        <v>48775</v>
      </c>
      <c r="C191" s="123">
        <f t="shared" si="83"/>
        <v>48778</v>
      </c>
      <c r="D191" s="250">
        <f t="shared" si="70"/>
        <v>31004.637234985526</v>
      </c>
      <c r="E191" s="251">
        <f t="shared" si="60"/>
        <v>31004.637234985526</v>
      </c>
      <c r="F191" s="251">
        <f t="shared" si="84"/>
        <v>6347.27</v>
      </c>
      <c r="G191" s="263">
        <f t="shared" si="71"/>
        <v>24657.37</v>
      </c>
      <c r="H191" s="251">
        <f t="shared" si="72"/>
        <v>3441905.1300000018</v>
      </c>
      <c r="I191" s="124"/>
      <c r="J191" s="103"/>
      <c r="K191" s="104"/>
      <c r="L191" s="105"/>
      <c r="M191" s="158"/>
      <c r="N191" s="122">
        <f t="shared" si="73"/>
        <v>0</v>
      </c>
      <c r="O191" s="56">
        <f t="shared" si="74"/>
        <v>15</v>
      </c>
      <c r="P191" s="56">
        <f t="shared" si="75"/>
        <v>15</v>
      </c>
      <c r="Q191" s="56">
        <f t="shared" si="76"/>
        <v>7</v>
      </c>
      <c r="R191" s="56">
        <f t="shared" si="77"/>
        <v>2033</v>
      </c>
      <c r="S191" s="56">
        <f t="shared" si="78"/>
        <v>365</v>
      </c>
      <c r="T191" s="56">
        <f t="shared" si="65"/>
        <v>31</v>
      </c>
      <c r="U191" s="56">
        <f t="shared" si="79"/>
        <v>15</v>
      </c>
      <c r="V191" s="56">
        <f t="shared" si="80"/>
        <v>15</v>
      </c>
      <c r="W191" s="126">
        <f t="shared" si="81"/>
        <v>0</v>
      </c>
      <c r="X191" s="56">
        <f t="shared" si="66"/>
        <v>4189</v>
      </c>
      <c r="Y191" s="127">
        <f t="shared" si="59"/>
        <v>10660.87</v>
      </c>
      <c r="Z191" s="127">
        <f t="shared" ref="Z191:Z254" si="88">IF(AND(I190&lt;&gt;0,$U$54=1),Y191,IF(X191=0,0,Z190))</f>
        <v>18490.130043235808</v>
      </c>
      <c r="AA191" s="56">
        <f t="shared" si="82"/>
        <v>226</v>
      </c>
      <c r="AB191" s="88">
        <f t="shared" si="67"/>
        <v>48778</v>
      </c>
      <c r="AC191" s="56">
        <f t="shared" si="85"/>
        <v>1</v>
      </c>
      <c r="AD191" s="85">
        <f t="shared" si="68"/>
        <v>0</v>
      </c>
      <c r="AE191" s="85">
        <f t="shared" si="62"/>
        <v>8.6999999999999994E-2</v>
      </c>
      <c r="AF191" s="85">
        <f t="shared" si="63"/>
        <v>31017.787965352076</v>
      </c>
      <c r="AG191" s="85">
        <f t="shared" si="61"/>
        <v>31004.637234985526</v>
      </c>
      <c r="AK191" s="56" t="str">
        <f t="shared" si="86"/>
        <v/>
      </c>
      <c r="AL191" s="56" t="str">
        <f t="shared" si="87"/>
        <v/>
      </c>
    </row>
    <row r="192" spans="1:38" ht="15.75" thickBot="1" x14ac:dyDescent="0.25">
      <c r="A192" s="118">
        <f t="shared" si="64"/>
        <v>134</v>
      </c>
      <c r="B192" s="123">
        <f t="shared" si="69"/>
        <v>48806</v>
      </c>
      <c r="C192" s="123">
        <f t="shared" si="83"/>
        <v>48809</v>
      </c>
      <c r="D192" s="250">
        <f t="shared" si="70"/>
        <v>31004.637234985526</v>
      </c>
      <c r="E192" s="251">
        <f t="shared" si="60"/>
        <v>31004.637234985526</v>
      </c>
      <c r="F192" s="251">
        <f t="shared" si="84"/>
        <v>5572.26</v>
      </c>
      <c r="G192" s="263">
        <f t="shared" si="71"/>
        <v>25432.38</v>
      </c>
      <c r="H192" s="251">
        <f t="shared" si="72"/>
        <v>3436332.870000002</v>
      </c>
      <c r="I192" s="124"/>
      <c r="J192" s="103"/>
      <c r="K192" s="104"/>
      <c r="L192" s="105"/>
      <c r="M192" s="158"/>
      <c r="N192" s="122">
        <f t="shared" si="73"/>
        <v>0</v>
      </c>
      <c r="O192" s="56">
        <f t="shared" si="74"/>
        <v>15</v>
      </c>
      <c r="P192" s="56">
        <f t="shared" si="75"/>
        <v>15</v>
      </c>
      <c r="Q192" s="56">
        <f t="shared" si="76"/>
        <v>8</v>
      </c>
      <c r="R192" s="56">
        <f t="shared" si="77"/>
        <v>2033</v>
      </c>
      <c r="S192" s="56">
        <f t="shared" si="78"/>
        <v>365</v>
      </c>
      <c r="T192" s="56">
        <f t="shared" si="65"/>
        <v>31</v>
      </c>
      <c r="U192" s="56">
        <f t="shared" si="79"/>
        <v>16</v>
      </c>
      <c r="V192" s="56">
        <f t="shared" si="80"/>
        <v>15</v>
      </c>
      <c r="W192" s="126">
        <f t="shared" si="81"/>
        <v>0</v>
      </c>
      <c r="X192" s="56">
        <f t="shared" si="66"/>
        <v>4188</v>
      </c>
      <c r="Y192" s="127">
        <f t="shared" ref="Y192:Y255" si="89">IF(X192=0,0,ROUND(H191*(($B$24/12)/(1-POWER(1+$B$24/12,-(X192)))),2))</f>
        <v>10641.25</v>
      </c>
      <c r="Z192" s="127">
        <f t="shared" si="88"/>
        <v>18490.130043235808</v>
      </c>
      <c r="AA192" s="56">
        <f t="shared" si="82"/>
        <v>225</v>
      </c>
      <c r="AB192" s="88">
        <f t="shared" si="67"/>
        <v>48809</v>
      </c>
      <c r="AC192" s="56">
        <f t="shared" si="85"/>
        <v>4</v>
      </c>
      <c r="AD192" s="85">
        <f t="shared" si="68"/>
        <v>0</v>
      </c>
      <c r="AE192" s="85">
        <f t="shared" si="62"/>
        <v>8.6999999999999994E-2</v>
      </c>
      <c r="AF192" s="85">
        <f t="shared" si="63"/>
        <v>31014.820553359754</v>
      </c>
      <c r="AG192" s="85">
        <f t="shared" si="61"/>
        <v>31004.637234985526</v>
      </c>
      <c r="AK192" s="56" t="str">
        <f t="shared" si="86"/>
        <v/>
      </c>
      <c r="AL192" s="56" t="str">
        <f t="shared" si="87"/>
        <v/>
      </c>
    </row>
    <row r="193" spans="1:38" ht="15.75" thickBot="1" x14ac:dyDescent="0.25">
      <c r="A193" s="118">
        <f t="shared" si="64"/>
        <v>135</v>
      </c>
      <c r="B193" s="123">
        <f t="shared" si="69"/>
        <v>48837</v>
      </c>
      <c r="C193" s="123">
        <f t="shared" si="83"/>
        <v>48841</v>
      </c>
      <c r="D193" s="250">
        <f t="shared" si="70"/>
        <v>31004.637234985526</v>
      </c>
      <c r="E193" s="251">
        <f t="shared" si="60"/>
        <v>31004.637234985526</v>
      </c>
      <c r="F193" s="251">
        <f t="shared" si="84"/>
        <v>5613.44</v>
      </c>
      <c r="G193" s="263">
        <f t="shared" si="71"/>
        <v>25391.200000000001</v>
      </c>
      <c r="H193" s="251">
        <f t="shared" si="72"/>
        <v>3430719.430000002</v>
      </c>
      <c r="I193" s="124"/>
      <c r="J193" s="103"/>
      <c r="K193" s="104"/>
      <c r="L193" s="105"/>
      <c r="M193" s="158"/>
      <c r="N193" s="122">
        <f t="shared" si="73"/>
        <v>0</v>
      </c>
      <c r="O193" s="56">
        <f t="shared" si="74"/>
        <v>15</v>
      </c>
      <c r="P193" s="56">
        <f t="shared" si="75"/>
        <v>15</v>
      </c>
      <c r="Q193" s="56">
        <f t="shared" si="76"/>
        <v>9</v>
      </c>
      <c r="R193" s="56">
        <f t="shared" si="77"/>
        <v>2033</v>
      </c>
      <c r="S193" s="56">
        <f t="shared" si="78"/>
        <v>365</v>
      </c>
      <c r="T193" s="56">
        <f t="shared" si="65"/>
        <v>30</v>
      </c>
      <c r="U193" s="56">
        <f t="shared" si="79"/>
        <v>16</v>
      </c>
      <c r="V193" s="56">
        <f t="shared" si="80"/>
        <v>15</v>
      </c>
      <c r="W193" s="126">
        <f t="shared" si="81"/>
        <v>0</v>
      </c>
      <c r="X193" s="56">
        <f t="shared" si="66"/>
        <v>4187</v>
      </c>
      <c r="Y193" s="127">
        <f t="shared" si="89"/>
        <v>10624.02</v>
      </c>
      <c r="Z193" s="127">
        <f t="shared" si="88"/>
        <v>18490.130043235808</v>
      </c>
      <c r="AA193" s="56">
        <f t="shared" si="82"/>
        <v>224</v>
      </c>
      <c r="AB193" s="88">
        <f t="shared" si="67"/>
        <v>48840</v>
      </c>
      <c r="AC193" s="56">
        <f t="shared" si="85"/>
        <v>7</v>
      </c>
      <c r="AD193" s="85">
        <f t="shared" si="68"/>
        <v>0</v>
      </c>
      <c r="AE193" s="85">
        <f t="shared" si="62"/>
        <v>8.6999999999999994E-2</v>
      </c>
      <c r="AF193" s="85">
        <f t="shared" si="63"/>
        <v>31019.232407381991</v>
      </c>
      <c r="AG193" s="85">
        <f t="shared" si="61"/>
        <v>31004.637234985526</v>
      </c>
      <c r="AK193" s="56" t="str">
        <f t="shared" si="86"/>
        <v/>
      </c>
      <c r="AL193" s="56" t="str">
        <f t="shared" si="87"/>
        <v/>
      </c>
    </row>
    <row r="194" spans="1:38" ht="15.75" thickBot="1" x14ac:dyDescent="0.25">
      <c r="A194" s="118">
        <f t="shared" si="64"/>
        <v>136</v>
      </c>
      <c r="B194" s="123">
        <f t="shared" si="69"/>
        <v>48867</v>
      </c>
      <c r="C194" s="123">
        <f t="shared" si="83"/>
        <v>48870</v>
      </c>
      <c r="D194" s="250">
        <f t="shared" si="70"/>
        <v>31004.637234985526</v>
      </c>
      <c r="E194" s="251">
        <f t="shared" si="60"/>
        <v>31004.637234985526</v>
      </c>
      <c r="F194" s="251">
        <f t="shared" si="84"/>
        <v>6472.65</v>
      </c>
      <c r="G194" s="263">
        <f t="shared" si="71"/>
        <v>24531.99</v>
      </c>
      <c r="H194" s="251">
        <f t="shared" si="72"/>
        <v>3424246.7800000021</v>
      </c>
      <c r="I194" s="124"/>
      <c r="J194" s="103"/>
      <c r="K194" s="104"/>
      <c r="L194" s="105"/>
      <c r="M194" s="158"/>
      <c r="N194" s="122">
        <f t="shared" si="73"/>
        <v>1</v>
      </c>
      <c r="O194" s="56">
        <f t="shared" si="74"/>
        <v>15</v>
      </c>
      <c r="P194" s="56">
        <f t="shared" si="75"/>
        <v>15</v>
      </c>
      <c r="Q194" s="56">
        <f t="shared" si="76"/>
        <v>10</v>
      </c>
      <c r="R194" s="56">
        <f t="shared" si="77"/>
        <v>2033</v>
      </c>
      <c r="S194" s="56">
        <f t="shared" si="78"/>
        <v>365</v>
      </c>
      <c r="T194" s="56">
        <f t="shared" si="65"/>
        <v>31</v>
      </c>
      <c r="U194" s="56">
        <f t="shared" si="79"/>
        <v>15</v>
      </c>
      <c r="V194" s="56">
        <f t="shared" si="80"/>
        <v>15</v>
      </c>
      <c r="W194" s="126">
        <f t="shared" si="81"/>
        <v>0</v>
      </c>
      <c r="X194" s="56">
        <f t="shared" si="66"/>
        <v>4186</v>
      </c>
      <c r="Y194" s="127">
        <f t="shared" si="89"/>
        <v>10606.67</v>
      </c>
      <c r="Z194" s="127">
        <f t="shared" si="88"/>
        <v>18490.130043235808</v>
      </c>
      <c r="AA194" s="56">
        <f t="shared" si="82"/>
        <v>223</v>
      </c>
      <c r="AB194" s="88">
        <f t="shared" si="67"/>
        <v>48870</v>
      </c>
      <c r="AC194" s="56">
        <f t="shared" si="85"/>
        <v>2</v>
      </c>
      <c r="AD194" s="85">
        <f t="shared" si="68"/>
        <v>0</v>
      </c>
      <c r="AE194" s="85">
        <f t="shared" si="62"/>
        <v>8.6999999999999994E-2</v>
      </c>
      <c r="AF194" s="85">
        <f t="shared" si="63"/>
        <v>31023.684946967609</v>
      </c>
      <c r="AG194" s="85">
        <f t="shared" si="61"/>
        <v>31004.637234985526</v>
      </c>
      <c r="AK194" s="56" t="str">
        <f t="shared" si="86"/>
        <v>Есть</v>
      </c>
      <c r="AL194" s="56" t="str">
        <f t="shared" si="87"/>
        <v>Нет</v>
      </c>
    </row>
    <row r="195" spans="1:38" ht="15.75" thickBot="1" x14ac:dyDescent="0.25">
      <c r="A195" s="118">
        <f t="shared" si="64"/>
        <v>137</v>
      </c>
      <c r="B195" s="123">
        <f t="shared" si="69"/>
        <v>48898</v>
      </c>
      <c r="C195" s="123">
        <f t="shared" si="83"/>
        <v>48901</v>
      </c>
      <c r="D195" s="250">
        <f t="shared" si="70"/>
        <v>31004.637234985526</v>
      </c>
      <c r="E195" s="251">
        <f t="shared" si="60"/>
        <v>31004.637234985526</v>
      </c>
      <c r="F195" s="251">
        <f t="shared" si="84"/>
        <v>5702.74</v>
      </c>
      <c r="G195" s="263">
        <f t="shared" si="71"/>
        <v>25301.9</v>
      </c>
      <c r="H195" s="251">
        <f t="shared" si="72"/>
        <v>3418544.0400000019</v>
      </c>
      <c r="I195" s="124"/>
      <c r="J195" s="103"/>
      <c r="K195" s="104"/>
      <c r="L195" s="105"/>
      <c r="M195" s="158"/>
      <c r="N195" s="122">
        <f t="shared" si="73"/>
        <v>0</v>
      </c>
      <c r="O195" s="56">
        <f t="shared" si="74"/>
        <v>15</v>
      </c>
      <c r="P195" s="56">
        <f t="shared" si="75"/>
        <v>15</v>
      </c>
      <c r="Q195" s="56">
        <f t="shared" si="76"/>
        <v>11</v>
      </c>
      <c r="R195" s="56">
        <f t="shared" si="77"/>
        <v>2033</v>
      </c>
      <c r="S195" s="56">
        <f t="shared" si="78"/>
        <v>365</v>
      </c>
      <c r="T195" s="56">
        <f t="shared" si="65"/>
        <v>30</v>
      </c>
      <c r="U195" s="56">
        <f t="shared" si="79"/>
        <v>16</v>
      </c>
      <c r="V195" s="56">
        <f t="shared" si="80"/>
        <v>15</v>
      </c>
      <c r="W195" s="126">
        <f t="shared" si="81"/>
        <v>0</v>
      </c>
      <c r="X195" s="56">
        <f t="shared" si="66"/>
        <v>4185</v>
      </c>
      <c r="Y195" s="127">
        <f t="shared" si="89"/>
        <v>10586.66</v>
      </c>
      <c r="Z195" s="127">
        <f t="shared" si="88"/>
        <v>18490.130043235808</v>
      </c>
      <c r="AA195" s="56">
        <f t="shared" si="82"/>
        <v>222</v>
      </c>
      <c r="AB195" s="88">
        <f t="shared" si="67"/>
        <v>48901</v>
      </c>
      <c r="AC195" s="56">
        <f t="shared" si="85"/>
        <v>5</v>
      </c>
      <c r="AD195" s="85">
        <f t="shared" si="68"/>
        <v>0</v>
      </c>
      <c r="AE195" s="85">
        <f t="shared" si="62"/>
        <v>8.6999999999999994E-2</v>
      </c>
      <c r="AF195" s="85">
        <f t="shared" si="63"/>
        <v>31020.77079073276</v>
      </c>
      <c r="AG195" s="85">
        <f t="shared" si="61"/>
        <v>31004.637234985526</v>
      </c>
      <c r="AK195" s="56" t="str">
        <f t="shared" si="86"/>
        <v/>
      </c>
      <c r="AL195" s="56" t="str">
        <f t="shared" si="87"/>
        <v/>
      </c>
    </row>
    <row r="196" spans="1:38" ht="15.75" thickBot="1" x14ac:dyDescent="0.25">
      <c r="A196" s="118">
        <f t="shared" si="64"/>
        <v>138</v>
      </c>
      <c r="B196" s="123">
        <f t="shared" si="69"/>
        <v>48928</v>
      </c>
      <c r="C196" s="123">
        <f t="shared" si="83"/>
        <v>48932</v>
      </c>
      <c r="D196" s="250">
        <f t="shared" si="70"/>
        <v>31004.637234985526</v>
      </c>
      <c r="E196" s="251">
        <f t="shared" si="60"/>
        <v>31004.637234985526</v>
      </c>
      <c r="F196" s="251">
        <f t="shared" si="84"/>
        <v>6559.71</v>
      </c>
      <c r="G196" s="263">
        <f t="shared" si="71"/>
        <v>24444.93</v>
      </c>
      <c r="H196" s="251">
        <f t="shared" si="72"/>
        <v>3411984.3300000019</v>
      </c>
      <c r="I196" s="124"/>
      <c r="J196" s="103"/>
      <c r="K196" s="104"/>
      <c r="L196" s="105"/>
      <c r="M196" s="158"/>
      <c r="N196" s="122">
        <f t="shared" si="73"/>
        <v>0</v>
      </c>
      <c r="O196" s="56">
        <f t="shared" si="74"/>
        <v>15</v>
      </c>
      <c r="P196" s="56">
        <f t="shared" si="75"/>
        <v>15</v>
      </c>
      <c r="Q196" s="56">
        <f t="shared" si="76"/>
        <v>12</v>
      </c>
      <c r="R196" s="56">
        <f t="shared" si="77"/>
        <v>2033</v>
      </c>
      <c r="S196" s="56">
        <f t="shared" si="78"/>
        <v>365</v>
      </c>
      <c r="T196" s="56">
        <f t="shared" si="65"/>
        <v>31</v>
      </c>
      <c r="U196" s="56">
        <f t="shared" si="79"/>
        <v>15</v>
      </c>
      <c r="V196" s="56">
        <f t="shared" si="80"/>
        <v>15</v>
      </c>
      <c r="W196" s="126">
        <f t="shared" si="81"/>
        <v>0</v>
      </c>
      <c r="X196" s="56">
        <f t="shared" si="66"/>
        <v>4184</v>
      </c>
      <c r="Y196" s="127">
        <f t="shared" si="89"/>
        <v>10569.02</v>
      </c>
      <c r="Z196" s="127">
        <f t="shared" si="88"/>
        <v>18490.130043235808</v>
      </c>
      <c r="AA196" s="56">
        <f t="shared" si="82"/>
        <v>221</v>
      </c>
      <c r="AB196" s="88">
        <f t="shared" si="67"/>
        <v>48931</v>
      </c>
      <c r="AC196" s="56">
        <f t="shared" si="85"/>
        <v>7</v>
      </c>
      <c r="AD196" s="85">
        <f t="shared" si="68"/>
        <v>0</v>
      </c>
      <c r="AE196" s="85">
        <f t="shared" si="62"/>
        <v>8.6999999999999994E-2</v>
      </c>
      <c r="AF196" s="85">
        <f t="shared" si="63"/>
        <v>31025.23816450487</v>
      </c>
      <c r="AG196" s="85">
        <f t="shared" si="61"/>
        <v>31004.637234985526</v>
      </c>
      <c r="AK196" s="56" t="str">
        <f t="shared" si="86"/>
        <v/>
      </c>
      <c r="AL196" s="56" t="str">
        <f t="shared" si="87"/>
        <v/>
      </c>
    </row>
    <row r="197" spans="1:38" ht="15.75" thickBot="1" x14ac:dyDescent="0.25">
      <c r="A197" s="118">
        <f t="shared" si="64"/>
        <v>139</v>
      </c>
      <c r="B197" s="123">
        <f t="shared" si="69"/>
        <v>48959</v>
      </c>
      <c r="C197" s="123">
        <f t="shared" si="83"/>
        <v>48962</v>
      </c>
      <c r="D197" s="250">
        <f t="shared" si="70"/>
        <v>31004.637234985526</v>
      </c>
      <c r="E197" s="251">
        <f t="shared" si="60"/>
        <v>31004.637234985526</v>
      </c>
      <c r="F197" s="251">
        <f t="shared" si="84"/>
        <v>5793.35</v>
      </c>
      <c r="G197" s="263">
        <f t="shared" si="71"/>
        <v>25211.29</v>
      </c>
      <c r="H197" s="251">
        <f t="shared" si="72"/>
        <v>3406190.9800000018</v>
      </c>
      <c r="I197" s="124"/>
      <c r="J197" s="103"/>
      <c r="K197" s="104"/>
      <c r="L197" s="105"/>
      <c r="M197" s="158"/>
      <c r="N197" s="122">
        <f t="shared" si="73"/>
        <v>0</v>
      </c>
      <c r="O197" s="56">
        <f t="shared" si="74"/>
        <v>15</v>
      </c>
      <c r="P197" s="56">
        <f t="shared" si="75"/>
        <v>15</v>
      </c>
      <c r="Q197" s="56">
        <f t="shared" si="76"/>
        <v>1</v>
      </c>
      <c r="R197" s="56">
        <f t="shared" si="77"/>
        <v>2034</v>
      </c>
      <c r="S197" s="56">
        <f t="shared" si="78"/>
        <v>365</v>
      </c>
      <c r="T197" s="56">
        <f t="shared" si="65"/>
        <v>31</v>
      </c>
      <c r="U197" s="56">
        <f t="shared" si="79"/>
        <v>16</v>
      </c>
      <c r="V197" s="56">
        <f t="shared" si="80"/>
        <v>15</v>
      </c>
      <c r="W197" s="126">
        <f t="shared" si="81"/>
        <v>0</v>
      </c>
      <c r="X197" s="56">
        <f t="shared" si="66"/>
        <v>4183</v>
      </c>
      <c r="Y197" s="127">
        <f t="shared" si="89"/>
        <v>10548.74</v>
      </c>
      <c r="Z197" s="127">
        <f t="shared" si="88"/>
        <v>18490.130043235808</v>
      </c>
      <c r="AA197" s="56">
        <f t="shared" si="82"/>
        <v>220</v>
      </c>
      <c r="AB197" s="88">
        <f t="shared" si="67"/>
        <v>48962</v>
      </c>
      <c r="AC197" s="56">
        <f t="shared" si="85"/>
        <v>3</v>
      </c>
      <c r="AD197" s="85">
        <f t="shared" si="68"/>
        <v>0</v>
      </c>
      <c r="AE197" s="85">
        <f t="shared" si="62"/>
        <v>8.6999999999999994E-2</v>
      </c>
      <c r="AF197" s="85">
        <f t="shared" si="63"/>
        <v>31022.338525160318</v>
      </c>
      <c r="AG197" s="85">
        <f t="shared" si="61"/>
        <v>31004.637234985526</v>
      </c>
      <c r="AK197" s="56" t="str">
        <f t="shared" si="86"/>
        <v/>
      </c>
      <c r="AL197" s="56" t="str">
        <f t="shared" si="87"/>
        <v/>
      </c>
    </row>
    <row r="198" spans="1:38" ht="15.75" thickBot="1" x14ac:dyDescent="0.25">
      <c r="A198" s="118">
        <f t="shared" si="64"/>
        <v>140</v>
      </c>
      <c r="B198" s="123">
        <f t="shared" si="69"/>
        <v>48990</v>
      </c>
      <c r="C198" s="123">
        <f t="shared" si="83"/>
        <v>48995</v>
      </c>
      <c r="D198" s="250">
        <f t="shared" si="70"/>
        <v>31004.637234985526</v>
      </c>
      <c r="E198" s="251">
        <f t="shared" si="60"/>
        <v>31004.637234985526</v>
      </c>
      <c r="F198" s="251">
        <f t="shared" si="84"/>
        <v>5836.15</v>
      </c>
      <c r="G198" s="263">
        <f t="shared" si="71"/>
        <v>25168.49</v>
      </c>
      <c r="H198" s="251">
        <f t="shared" si="72"/>
        <v>3400354.8300000019</v>
      </c>
      <c r="I198" s="124"/>
      <c r="J198" s="103"/>
      <c r="K198" s="104"/>
      <c r="L198" s="105"/>
      <c r="M198" s="158"/>
      <c r="N198" s="122">
        <f t="shared" si="73"/>
        <v>0</v>
      </c>
      <c r="O198" s="56">
        <f t="shared" si="74"/>
        <v>15</v>
      </c>
      <c r="P198" s="56">
        <f t="shared" si="75"/>
        <v>15</v>
      </c>
      <c r="Q198" s="56">
        <f t="shared" si="76"/>
        <v>2</v>
      </c>
      <c r="R198" s="56">
        <f t="shared" si="77"/>
        <v>2034</v>
      </c>
      <c r="S198" s="56">
        <f t="shared" si="78"/>
        <v>365</v>
      </c>
      <c r="T198" s="56">
        <f t="shared" si="65"/>
        <v>28</v>
      </c>
      <c r="U198" s="56">
        <f t="shared" si="79"/>
        <v>16</v>
      </c>
      <c r="V198" s="56">
        <f t="shared" si="80"/>
        <v>15</v>
      </c>
      <c r="W198" s="126">
        <f t="shared" si="81"/>
        <v>0</v>
      </c>
      <c r="X198" s="56">
        <f t="shared" si="66"/>
        <v>4182</v>
      </c>
      <c r="Y198" s="127">
        <f t="shared" si="89"/>
        <v>10530.83</v>
      </c>
      <c r="Z198" s="127">
        <f t="shared" si="88"/>
        <v>18490.130043235808</v>
      </c>
      <c r="AA198" s="56">
        <f t="shared" si="82"/>
        <v>219</v>
      </c>
      <c r="AB198" s="88">
        <f t="shared" si="67"/>
        <v>48993</v>
      </c>
      <c r="AC198" s="56">
        <f t="shared" si="85"/>
        <v>6</v>
      </c>
      <c r="AD198" s="85">
        <f t="shared" si="68"/>
        <v>0</v>
      </c>
      <c r="AE198" s="85">
        <f t="shared" si="62"/>
        <v>8.6999999999999994E-2</v>
      </c>
      <c r="AF198" s="85">
        <f t="shared" si="63"/>
        <v>31026.821058553847</v>
      </c>
      <c r="AG198" s="85">
        <f t="shared" si="61"/>
        <v>31004.637234985526</v>
      </c>
      <c r="AK198" s="56" t="str">
        <f t="shared" si="86"/>
        <v/>
      </c>
      <c r="AL198" s="56" t="str">
        <f t="shared" si="87"/>
        <v/>
      </c>
    </row>
    <row r="199" spans="1:38" ht="15.75" thickBot="1" x14ac:dyDescent="0.25">
      <c r="A199" s="118">
        <f t="shared" si="64"/>
        <v>141</v>
      </c>
      <c r="B199" s="123">
        <f t="shared" si="69"/>
        <v>49018</v>
      </c>
      <c r="C199" s="123">
        <f t="shared" si="83"/>
        <v>49023</v>
      </c>
      <c r="D199" s="250">
        <f t="shared" si="70"/>
        <v>31004.637234985526</v>
      </c>
      <c r="E199" s="251">
        <f t="shared" si="60"/>
        <v>31004.637234985526</v>
      </c>
      <c r="F199" s="251">
        <f t="shared" si="84"/>
        <v>8310.77</v>
      </c>
      <c r="G199" s="263">
        <f t="shared" si="71"/>
        <v>22693.87</v>
      </c>
      <c r="H199" s="251">
        <f t="shared" si="72"/>
        <v>3392044.0600000019</v>
      </c>
      <c r="I199" s="124"/>
      <c r="J199" s="103"/>
      <c r="K199" s="104"/>
      <c r="L199" s="105"/>
      <c r="M199" s="158"/>
      <c r="N199" s="122">
        <f t="shared" si="73"/>
        <v>0</v>
      </c>
      <c r="O199" s="56">
        <f t="shared" si="74"/>
        <v>15</v>
      </c>
      <c r="P199" s="56">
        <f t="shared" si="75"/>
        <v>15</v>
      </c>
      <c r="Q199" s="56">
        <f t="shared" si="76"/>
        <v>3</v>
      </c>
      <c r="R199" s="56">
        <f t="shared" si="77"/>
        <v>2034</v>
      </c>
      <c r="S199" s="56">
        <f t="shared" si="78"/>
        <v>365</v>
      </c>
      <c r="T199" s="56">
        <f t="shared" si="65"/>
        <v>31</v>
      </c>
      <c r="U199" s="56">
        <f t="shared" si="79"/>
        <v>13</v>
      </c>
      <c r="V199" s="56">
        <f t="shared" si="80"/>
        <v>15</v>
      </c>
      <c r="W199" s="126">
        <f t="shared" si="81"/>
        <v>0</v>
      </c>
      <c r="X199" s="56">
        <f t="shared" si="66"/>
        <v>4181</v>
      </c>
      <c r="Y199" s="127">
        <f t="shared" si="89"/>
        <v>10512.79</v>
      </c>
      <c r="Z199" s="127">
        <f t="shared" si="88"/>
        <v>18490.130043235808</v>
      </c>
      <c r="AA199" s="56">
        <f t="shared" si="82"/>
        <v>218</v>
      </c>
      <c r="AB199" s="88">
        <f t="shared" si="67"/>
        <v>49021</v>
      </c>
      <c r="AC199" s="56">
        <f t="shared" si="85"/>
        <v>6</v>
      </c>
      <c r="AD199" s="85">
        <f t="shared" si="68"/>
        <v>0</v>
      </c>
      <c r="AE199" s="85">
        <f t="shared" si="62"/>
        <v>8.6999999999999994E-2</v>
      </c>
      <c r="AF199" s="85">
        <f t="shared" si="63"/>
        <v>31031.345563064373</v>
      </c>
      <c r="AG199" s="85">
        <f t="shared" si="61"/>
        <v>31004.637234985526</v>
      </c>
      <c r="AK199" s="56" t="str">
        <f t="shared" si="86"/>
        <v/>
      </c>
      <c r="AL199" s="56" t="str">
        <f t="shared" si="87"/>
        <v/>
      </c>
    </row>
    <row r="200" spans="1:38" ht="15.75" thickBot="1" x14ac:dyDescent="0.25">
      <c r="A200" s="118">
        <f t="shared" si="64"/>
        <v>142</v>
      </c>
      <c r="B200" s="123">
        <f t="shared" si="69"/>
        <v>49049</v>
      </c>
      <c r="C200" s="123">
        <f t="shared" si="83"/>
        <v>49052</v>
      </c>
      <c r="D200" s="250">
        <f t="shared" si="70"/>
        <v>31004.637234985526</v>
      </c>
      <c r="E200" s="251">
        <f t="shared" si="60"/>
        <v>31004.637234985526</v>
      </c>
      <c r="F200" s="251">
        <f t="shared" si="84"/>
        <v>5940.69</v>
      </c>
      <c r="G200" s="263">
        <f t="shared" si="71"/>
        <v>25063.95</v>
      </c>
      <c r="H200" s="251">
        <f t="shared" si="72"/>
        <v>3386103.370000002</v>
      </c>
      <c r="I200" s="124"/>
      <c r="J200" s="103"/>
      <c r="K200" s="104"/>
      <c r="L200" s="105"/>
      <c r="M200" s="158"/>
      <c r="N200" s="122">
        <f t="shared" si="73"/>
        <v>1</v>
      </c>
      <c r="O200" s="56">
        <f t="shared" si="74"/>
        <v>15</v>
      </c>
      <c r="P200" s="56">
        <f t="shared" si="75"/>
        <v>15</v>
      </c>
      <c r="Q200" s="56">
        <f t="shared" si="76"/>
        <v>4</v>
      </c>
      <c r="R200" s="56">
        <f t="shared" si="77"/>
        <v>2034</v>
      </c>
      <c r="S200" s="56">
        <f t="shared" si="78"/>
        <v>365</v>
      </c>
      <c r="T200" s="56">
        <f t="shared" si="65"/>
        <v>30</v>
      </c>
      <c r="U200" s="56">
        <f t="shared" si="79"/>
        <v>16</v>
      </c>
      <c r="V200" s="56">
        <f t="shared" si="80"/>
        <v>15</v>
      </c>
      <c r="W200" s="126">
        <f t="shared" si="81"/>
        <v>0</v>
      </c>
      <c r="X200" s="56">
        <f t="shared" si="66"/>
        <v>4180</v>
      </c>
      <c r="Y200" s="127">
        <f t="shared" si="89"/>
        <v>10487.1</v>
      </c>
      <c r="Z200" s="127">
        <f t="shared" si="88"/>
        <v>18490.130043235808</v>
      </c>
      <c r="AA200" s="56">
        <f t="shared" si="82"/>
        <v>217</v>
      </c>
      <c r="AB200" s="88">
        <f t="shared" si="67"/>
        <v>49052</v>
      </c>
      <c r="AC200" s="56">
        <f t="shared" si="85"/>
        <v>2</v>
      </c>
      <c r="AD200" s="85">
        <f t="shared" si="68"/>
        <v>0</v>
      </c>
      <c r="AE200" s="85">
        <f t="shared" si="62"/>
        <v>8.6999999999999994E-2</v>
      </c>
      <c r="AF200" s="85">
        <f t="shared" si="63"/>
        <v>31013.681188268023</v>
      </c>
      <c r="AG200" s="85">
        <f t="shared" si="61"/>
        <v>31004.637234985526</v>
      </c>
      <c r="AK200" s="56" t="str">
        <f t="shared" si="86"/>
        <v>Есть</v>
      </c>
      <c r="AL200" s="56" t="str">
        <f t="shared" si="87"/>
        <v>Нет</v>
      </c>
    </row>
    <row r="201" spans="1:38" ht="15.75" thickBot="1" x14ac:dyDescent="0.25">
      <c r="A201" s="118">
        <f t="shared" si="64"/>
        <v>143</v>
      </c>
      <c r="B201" s="123">
        <f t="shared" si="69"/>
        <v>49079</v>
      </c>
      <c r="C201" s="123">
        <f t="shared" si="83"/>
        <v>49082</v>
      </c>
      <c r="D201" s="250">
        <f t="shared" si="70"/>
        <v>31004.637234985526</v>
      </c>
      <c r="E201" s="251">
        <f t="shared" si="60"/>
        <v>31004.637234985526</v>
      </c>
      <c r="F201" s="251">
        <f t="shared" si="84"/>
        <v>6791.68</v>
      </c>
      <c r="G201" s="263">
        <f t="shared" si="71"/>
        <v>24212.959999999999</v>
      </c>
      <c r="H201" s="251">
        <f t="shared" si="72"/>
        <v>3379311.6900000018</v>
      </c>
      <c r="I201" s="124"/>
      <c r="J201" s="103"/>
      <c r="K201" s="104"/>
      <c r="L201" s="105"/>
      <c r="M201" s="158"/>
      <c r="N201" s="122">
        <f t="shared" si="73"/>
        <v>0</v>
      </c>
      <c r="O201" s="56">
        <f t="shared" si="74"/>
        <v>15</v>
      </c>
      <c r="P201" s="56">
        <f t="shared" si="75"/>
        <v>15</v>
      </c>
      <c r="Q201" s="56">
        <f t="shared" si="76"/>
        <v>5</v>
      </c>
      <c r="R201" s="56">
        <f t="shared" si="77"/>
        <v>2034</v>
      </c>
      <c r="S201" s="56">
        <f t="shared" si="78"/>
        <v>365</v>
      </c>
      <c r="T201" s="56">
        <f t="shared" si="65"/>
        <v>31</v>
      </c>
      <c r="U201" s="56">
        <f t="shared" si="79"/>
        <v>15</v>
      </c>
      <c r="V201" s="56">
        <f t="shared" si="80"/>
        <v>15</v>
      </c>
      <c r="W201" s="126">
        <f t="shared" si="81"/>
        <v>0</v>
      </c>
      <c r="X201" s="56">
        <f t="shared" si="66"/>
        <v>4179</v>
      </c>
      <c r="Y201" s="127">
        <f t="shared" si="89"/>
        <v>10468.73</v>
      </c>
      <c r="Z201" s="127">
        <f t="shared" si="88"/>
        <v>18490.130043235808</v>
      </c>
      <c r="AA201" s="56">
        <f t="shared" si="82"/>
        <v>216</v>
      </c>
      <c r="AB201" s="88">
        <f t="shared" si="67"/>
        <v>49082</v>
      </c>
      <c r="AC201" s="56">
        <f t="shared" si="85"/>
        <v>4</v>
      </c>
      <c r="AD201" s="85">
        <f t="shared" si="68"/>
        <v>0</v>
      </c>
      <c r="AE201" s="85">
        <f t="shared" si="62"/>
        <v>8.6999999999999994E-2</v>
      </c>
      <c r="AF201" s="85">
        <f t="shared" si="63"/>
        <v>31018.084337065375</v>
      </c>
      <c r="AG201" s="85">
        <f t="shared" si="61"/>
        <v>31004.637234985526</v>
      </c>
      <c r="AK201" s="56" t="str">
        <f t="shared" si="86"/>
        <v/>
      </c>
      <c r="AL201" s="56" t="str">
        <f t="shared" si="87"/>
        <v/>
      </c>
    </row>
    <row r="202" spans="1:38" ht="15.75" thickBot="1" x14ac:dyDescent="0.25">
      <c r="A202" s="118">
        <f t="shared" si="64"/>
        <v>144</v>
      </c>
      <c r="B202" s="123">
        <f t="shared" si="69"/>
        <v>49110</v>
      </c>
      <c r="C202" s="123">
        <f t="shared" si="83"/>
        <v>49114</v>
      </c>
      <c r="D202" s="250">
        <f t="shared" si="70"/>
        <v>31004.637234985526</v>
      </c>
      <c r="E202" s="251">
        <f t="shared" si="60"/>
        <v>31004.637234985526</v>
      </c>
      <c r="F202" s="251">
        <f t="shared" si="84"/>
        <v>6034.77</v>
      </c>
      <c r="G202" s="263">
        <f t="shared" si="71"/>
        <v>24969.87</v>
      </c>
      <c r="H202" s="251">
        <f t="shared" si="72"/>
        <v>3373276.9200000018</v>
      </c>
      <c r="I202" s="124"/>
      <c r="J202" s="103"/>
      <c r="K202" s="104"/>
      <c r="L202" s="105"/>
      <c r="M202" s="158"/>
      <c r="N202" s="122">
        <f t="shared" si="73"/>
        <v>0</v>
      </c>
      <c r="O202" s="56">
        <f t="shared" si="74"/>
        <v>15</v>
      </c>
      <c r="P202" s="56">
        <f t="shared" si="75"/>
        <v>15</v>
      </c>
      <c r="Q202" s="56">
        <f t="shared" si="76"/>
        <v>6</v>
      </c>
      <c r="R202" s="56">
        <f t="shared" si="77"/>
        <v>2034</v>
      </c>
      <c r="S202" s="56">
        <f t="shared" si="78"/>
        <v>365</v>
      </c>
      <c r="T202" s="56">
        <f t="shared" si="65"/>
        <v>30</v>
      </c>
      <c r="U202" s="56">
        <f t="shared" si="79"/>
        <v>16</v>
      </c>
      <c r="V202" s="56">
        <f t="shared" si="80"/>
        <v>15</v>
      </c>
      <c r="W202" s="126">
        <f t="shared" si="81"/>
        <v>0</v>
      </c>
      <c r="X202" s="56">
        <f t="shared" si="66"/>
        <v>4178</v>
      </c>
      <c r="Y202" s="127">
        <f t="shared" si="89"/>
        <v>10447.73</v>
      </c>
      <c r="Z202" s="127">
        <f t="shared" si="88"/>
        <v>18490.130043235808</v>
      </c>
      <c r="AA202" s="56">
        <f t="shared" si="82"/>
        <v>215</v>
      </c>
      <c r="AB202" s="88">
        <f t="shared" si="67"/>
        <v>49113</v>
      </c>
      <c r="AC202" s="56">
        <f t="shared" si="85"/>
        <v>7</v>
      </c>
      <c r="AD202" s="85">
        <f t="shared" si="68"/>
        <v>0</v>
      </c>
      <c r="AE202" s="85">
        <f t="shared" si="62"/>
        <v>8.6999999999999994E-2</v>
      </c>
      <c r="AF202" s="85">
        <f t="shared" si="63"/>
        <v>31015.121284021025</v>
      </c>
      <c r="AG202" s="85">
        <f t="shared" si="61"/>
        <v>31004.637234985526</v>
      </c>
      <c r="AK202" s="56" t="str">
        <f t="shared" si="86"/>
        <v/>
      </c>
      <c r="AL202" s="56" t="str">
        <f t="shared" si="87"/>
        <v/>
      </c>
    </row>
    <row r="203" spans="1:38" ht="15.75" thickBot="1" x14ac:dyDescent="0.25">
      <c r="A203" s="118">
        <f t="shared" si="64"/>
        <v>145</v>
      </c>
      <c r="B203" s="123">
        <f t="shared" si="69"/>
        <v>49140</v>
      </c>
      <c r="C203" s="123">
        <f t="shared" si="83"/>
        <v>49143</v>
      </c>
      <c r="D203" s="250">
        <f t="shared" si="70"/>
        <v>31004.637234985526</v>
      </c>
      <c r="E203" s="251">
        <f t="shared" si="60"/>
        <v>31004.637234985526</v>
      </c>
      <c r="F203" s="251">
        <f t="shared" si="84"/>
        <v>6883.4</v>
      </c>
      <c r="G203" s="263">
        <f t="shared" si="71"/>
        <v>24121.24</v>
      </c>
      <c r="H203" s="251">
        <f t="shared" si="72"/>
        <v>3366393.5200000019</v>
      </c>
      <c r="I203" s="124"/>
      <c r="J203" s="103"/>
      <c r="K203" s="104"/>
      <c r="L203" s="105"/>
      <c r="M203" s="158"/>
      <c r="N203" s="122">
        <f t="shared" si="73"/>
        <v>0</v>
      </c>
      <c r="O203" s="56">
        <f t="shared" si="74"/>
        <v>15</v>
      </c>
      <c r="P203" s="56">
        <f t="shared" si="75"/>
        <v>15</v>
      </c>
      <c r="Q203" s="56">
        <f t="shared" si="76"/>
        <v>7</v>
      </c>
      <c r="R203" s="56">
        <f t="shared" si="77"/>
        <v>2034</v>
      </c>
      <c r="S203" s="56">
        <f t="shared" si="78"/>
        <v>365</v>
      </c>
      <c r="T203" s="56">
        <f t="shared" si="65"/>
        <v>31</v>
      </c>
      <c r="U203" s="56">
        <f t="shared" si="79"/>
        <v>15</v>
      </c>
      <c r="V203" s="56">
        <f t="shared" si="80"/>
        <v>15</v>
      </c>
      <c r="W203" s="126">
        <f t="shared" si="81"/>
        <v>0</v>
      </c>
      <c r="X203" s="56">
        <f t="shared" si="66"/>
        <v>4177</v>
      </c>
      <c r="Y203" s="127">
        <f t="shared" si="89"/>
        <v>10429.07</v>
      </c>
      <c r="Z203" s="127">
        <f t="shared" si="88"/>
        <v>18490.130043235808</v>
      </c>
      <c r="AA203" s="56">
        <f t="shared" si="82"/>
        <v>214</v>
      </c>
      <c r="AB203" s="88">
        <f t="shared" si="67"/>
        <v>49143</v>
      </c>
      <c r="AC203" s="56">
        <f t="shared" si="85"/>
        <v>2</v>
      </c>
      <c r="AD203" s="85">
        <f t="shared" si="68"/>
        <v>0</v>
      </c>
      <c r="AE203" s="85">
        <f t="shared" si="62"/>
        <v>8.6999999999999994E-2</v>
      </c>
      <c r="AF203" s="85">
        <f t="shared" si="63"/>
        <v>31019.538345800851</v>
      </c>
      <c r="AG203" s="85">
        <f t="shared" si="61"/>
        <v>31004.637234985526</v>
      </c>
      <c r="AK203" s="56" t="str">
        <f t="shared" si="86"/>
        <v/>
      </c>
      <c r="AL203" s="56" t="str">
        <f t="shared" si="87"/>
        <v/>
      </c>
    </row>
    <row r="204" spans="1:38" ht="15.75" thickBot="1" x14ac:dyDescent="0.25">
      <c r="A204" s="118">
        <f t="shared" si="64"/>
        <v>146</v>
      </c>
      <c r="B204" s="123">
        <f t="shared" si="69"/>
        <v>49171</v>
      </c>
      <c r="C204" s="123">
        <f t="shared" si="83"/>
        <v>49174</v>
      </c>
      <c r="D204" s="250">
        <f t="shared" si="70"/>
        <v>31004.637234985526</v>
      </c>
      <c r="E204" s="251">
        <f t="shared" si="60"/>
        <v>31004.637234985526</v>
      </c>
      <c r="F204" s="251">
        <f t="shared" si="84"/>
        <v>6130.22</v>
      </c>
      <c r="G204" s="263">
        <f t="shared" si="71"/>
        <v>24874.42</v>
      </c>
      <c r="H204" s="251">
        <f t="shared" si="72"/>
        <v>3360263.3000000017</v>
      </c>
      <c r="I204" s="124"/>
      <c r="J204" s="103"/>
      <c r="K204" s="104"/>
      <c r="L204" s="105"/>
      <c r="M204" s="158"/>
      <c r="N204" s="122">
        <f t="shared" si="73"/>
        <v>0</v>
      </c>
      <c r="O204" s="56">
        <f t="shared" si="74"/>
        <v>15</v>
      </c>
      <c r="P204" s="56">
        <f t="shared" si="75"/>
        <v>15</v>
      </c>
      <c r="Q204" s="56">
        <f t="shared" si="76"/>
        <v>8</v>
      </c>
      <c r="R204" s="56">
        <f t="shared" si="77"/>
        <v>2034</v>
      </c>
      <c r="S204" s="56">
        <f t="shared" si="78"/>
        <v>365</v>
      </c>
      <c r="T204" s="56">
        <f t="shared" si="65"/>
        <v>31</v>
      </c>
      <c r="U204" s="56">
        <f t="shared" si="79"/>
        <v>16</v>
      </c>
      <c r="V204" s="56">
        <f t="shared" si="80"/>
        <v>15</v>
      </c>
      <c r="W204" s="126">
        <f t="shared" si="81"/>
        <v>0</v>
      </c>
      <c r="X204" s="56">
        <f t="shared" si="66"/>
        <v>4176</v>
      </c>
      <c r="Y204" s="127">
        <f t="shared" si="89"/>
        <v>10407.790000000001</v>
      </c>
      <c r="Z204" s="127">
        <f t="shared" si="88"/>
        <v>18490.130043235808</v>
      </c>
      <c r="AA204" s="56">
        <f t="shared" si="82"/>
        <v>213</v>
      </c>
      <c r="AB204" s="88">
        <f t="shared" si="67"/>
        <v>49174</v>
      </c>
      <c r="AC204" s="56">
        <f t="shared" si="85"/>
        <v>5</v>
      </c>
      <c r="AD204" s="85">
        <f t="shared" si="68"/>
        <v>0</v>
      </c>
      <c r="AE204" s="85">
        <f t="shared" si="62"/>
        <v>8.6999999999999994E-2</v>
      </c>
      <c r="AF204" s="85">
        <f t="shared" si="63"/>
        <v>31016.588895768553</v>
      </c>
      <c r="AG204" s="85">
        <f t="shared" si="61"/>
        <v>31004.637234985526</v>
      </c>
      <c r="AK204" s="56" t="str">
        <f t="shared" si="86"/>
        <v/>
      </c>
      <c r="AL204" s="56" t="str">
        <f t="shared" si="87"/>
        <v/>
      </c>
    </row>
    <row r="205" spans="1:38" ht="15.75" thickBot="1" x14ac:dyDescent="0.25">
      <c r="A205" s="118">
        <f t="shared" si="64"/>
        <v>147</v>
      </c>
      <c r="B205" s="123">
        <f t="shared" si="69"/>
        <v>49202</v>
      </c>
      <c r="C205" s="123">
        <f t="shared" si="83"/>
        <v>49205</v>
      </c>
      <c r="D205" s="250">
        <f t="shared" si="70"/>
        <v>31004.637234985526</v>
      </c>
      <c r="E205" s="251">
        <f t="shared" si="60"/>
        <v>31004.637234985526</v>
      </c>
      <c r="F205" s="251">
        <f t="shared" si="84"/>
        <v>6175.52</v>
      </c>
      <c r="G205" s="263">
        <f t="shared" si="71"/>
        <v>24829.119999999999</v>
      </c>
      <c r="H205" s="251">
        <f t="shared" si="72"/>
        <v>3354087.7800000017</v>
      </c>
      <c r="I205" s="124"/>
      <c r="J205" s="103"/>
      <c r="K205" s="104"/>
      <c r="L205" s="105"/>
      <c r="M205" s="158"/>
      <c r="N205" s="122">
        <f t="shared" si="73"/>
        <v>0</v>
      </c>
      <c r="O205" s="56">
        <f t="shared" si="74"/>
        <v>15</v>
      </c>
      <c r="P205" s="56">
        <f t="shared" si="75"/>
        <v>15</v>
      </c>
      <c r="Q205" s="56">
        <f t="shared" si="76"/>
        <v>9</v>
      </c>
      <c r="R205" s="56">
        <f t="shared" si="77"/>
        <v>2034</v>
      </c>
      <c r="S205" s="56">
        <f t="shared" si="78"/>
        <v>365</v>
      </c>
      <c r="T205" s="56">
        <f t="shared" si="65"/>
        <v>30</v>
      </c>
      <c r="U205" s="56">
        <f t="shared" si="79"/>
        <v>16</v>
      </c>
      <c r="V205" s="56">
        <f t="shared" si="80"/>
        <v>15</v>
      </c>
      <c r="W205" s="126">
        <f t="shared" si="81"/>
        <v>0</v>
      </c>
      <c r="X205" s="56">
        <f t="shared" si="66"/>
        <v>4175</v>
      </c>
      <c r="Y205" s="127">
        <f t="shared" si="89"/>
        <v>10388.84</v>
      </c>
      <c r="Z205" s="127">
        <f t="shared" si="88"/>
        <v>18490.130043235808</v>
      </c>
      <c r="AA205" s="56">
        <f t="shared" si="82"/>
        <v>212</v>
      </c>
      <c r="AB205" s="88">
        <f t="shared" si="67"/>
        <v>49205</v>
      </c>
      <c r="AC205" s="56">
        <f t="shared" si="85"/>
        <v>1</v>
      </c>
      <c r="AD205" s="85">
        <f t="shared" si="68"/>
        <v>0</v>
      </c>
      <c r="AE205" s="85">
        <f t="shared" si="62"/>
        <v>8.6999999999999994E-2</v>
      </c>
      <c r="AF205" s="85">
        <f t="shared" si="63"/>
        <v>31021.020269408782</v>
      </c>
      <c r="AG205" s="85">
        <f t="shared" si="61"/>
        <v>31004.637234985526</v>
      </c>
      <c r="AK205" s="56" t="str">
        <f t="shared" si="86"/>
        <v/>
      </c>
      <c r="AL205" s="56" t="str">
        <f t="shared" si="87"/>
        <v/>
      </c>
    </row>
    <row r="206" spans="1:38" ht="15.75" thickBot="1" x14ac:dyDescent="0.25">
      <c r="A206" s="118">
        <f t="shared" si="64"/>
        <v>148</v>
      </c>
      <c r="B206" s="123">
        <f t="shared" si="69"/>
        <v>49232</v>
      </c>
      <c r="C206" s="123">
        <f t="shared" si="83"/>
        <v>49235</v>
      </c>
      <c r="D206" s="250">
        <f t="shared" si="70"/>
        <v>31004.637234985526</v>
      </c>
      <c r="E206" s="251">
        <f t="shared" si="60"/>
        <v>31004.637234985526</v>
      </c>
      <c r="F206" s="251">
        <f t="shared" si="84"/>
        <v>7020.62</v>
      </c>
      <c r="G206" s="263">
        <f t="shared" si="71"/>
        <v>23984.02</v>
      </c>
      <c r="H206" s="251">
        <f t="shared" si="72"/>
        <v>3347067.1600000015</v>
      </c>
      <c r="I206" s="124"/>
      <c r="J206" s="103"/>
      <c r="K206" s="104"/>
      <c r="L206" s="105"/>
      <c r="M206" s="158"/>
      <c r="N206" s="122">
        <f t="shared" si="73"/>
        <v>1</v>
      </c>
      <c r="O206" s="56">
        <f t="shared" si="74"/>
        <v>15</v>
      </c>
      <c r="P206" s="56">
        <f t="shared" si="75"/>
        <v>15</v>
      </c>
      <c r="Q206" s="56">
        <f t="shared" si="76"/>
        <v>10</v>
      </c>
      <c r="R206" s="56">
        <f t="shared" si="77"/>
        <v>2034</v>
      </c>
      <c r="S206" s="56">
        <f t="shared" si="78"/>
        <v>365</v>
      </c>
      <c r="T206" s="56">
        <f t="shared" si="65"/>
        <v>31</v>
      </c>
      <c r="U206" s="56">
        <f t="shared" si="79"/>
        <v>15</v>
      </c>
      <c r="V206" s="56">
        <f t="shared" si="80"/>
        <v>15</v>
      </c>
      <c r="W206" s="126">
        <f t="shared" si="81"/>
        <v>0</v>
      </c>
      <c r="X206" s="56">
        <f t="shared" si="66"/>
        <v>4174</v>
      </c>
      <c r="Y206" s="127">
        <f t="shared" si="89"/>
        <v>10369.75</v>
      </c>
      <c r="Z206" s="127">
        <f t="shared" si="88"/>
        <v>18490.130043235808</v>
      </c>
      <c r="AA206" s="56">
        <f t="shared" si="82"/>
        <v>211</v>
      </c>
      <c r="AB206" s="88">
        <f t="shared" si="67"/>
        <v>49235</v>
      </c>
      <c r="AC206" s="56">
        <f t="shared" si="85"/>
        <v>3</v>
      </c>
      <c r="AD206" s="85">
        <f t="shared" si="68"/>
        <v>0</v>
      </c>
      <c r="AE206" s="85">
        <f t="shared" si="62"/>
        <v>8.6999999999999994E-2</v>
      </c>
      <c r="AF206" s="85">
        <f t="shared" si="63"/>
        <v>31025.493515520466</v>
      </c>
      <c r="AG206" s="85">
        <f t="shared" si="61"/>
        <v>31004.637234985526</v>
      </c>
      <c r="AK206" s="56" t="str">
        <f t="shared" si="86"/>
        <v>Есть</v>
      </c>
      <c r="AL206" s="56" t="str">
        <f t="shared" si="87"/>
        <v>Нет</v>
      </c>
    </row>
    <row r="207" spans="1:38" ht="15.75" thickBot="1" x14ac:dyDescent="0.25">
      <c r="A207" s="118">
        <f t="shared" si="64"/>
        <v>149</v>
      </c>
      <c r="B207" s="123">
        <f t="shared" si="69"/>
        <v>49263</v>
      </c>
      <c r="C207" s="123">
        <f t="shared" si="83"/>
        <v>49268</v>
      </c>
      <c r="D207" s="250">
        <f t="shared" si="70"/>
        <v>31004.637234985526</v>
      </c>
      <c r="E207" s="251">
        <f t="shared" si="60"/>
        <v>31004.637234985526</v>
      </c>
      <c r="F207" s="251">
        <f t="shared" si="84"/>
        <v>6273.02</v>
      </c>
      <c r="G207" s="263">
        <f t="shared" si="71"/>
        <v>24731.62</v>
      </c>
      <c r="H207" s="251">
        <f t="shared" si="72"/>
        <v>3340794.1400000015</v>
      </c>
      <c r="I207" s="124"/>
      <c r="J207" s="103"/>
      <c r="K207" s="104"/>
      <c r="L207" s="105"/>
      <c r="M207" s="158"/>
      <c r="N207" s="122">
        <f t="shared" si="73"/>
        <v>0</v>
      </c>
      <c r="O207" s="56">
        <f t="shared" si="74"/>
        <v>15</v>
      </c>
      <c r="P207" s="56">
        <f t="shared" si="75"/>
        <v>15</v>
      </c>
      <c r="Q207" s="56">
        <f t="shared" si="76"/>
        <v>11</v>
      </c>
      <c r="R207" s="56">
        <f t="shared" si="77"/>
        <v>2034</v>
      </c>
      <c r="S207" s="56">
        <f t="shared" si="78"/>
        <v>365</v>
      </c>
      <c r="T207" s="56">
        <f t="shared" si="65"/>
        <v>30</v>
      </c>
      <c r="U207" s="56">
        <f t="shared" si="79"/>
        <v>16</v>
      </c>
      <c r="V207" s="56">
        <f t="shared" si="80"/>
        <v>15</v>
      </c>
      <c r="W207" s="126">
        <f t="shared" si="81"/>
        <v>0</v>
      </c>
      <c r="X207" s="56">
        <f t="shared" si="66"/>
        <v>4173</v>
      </c>
      <c r="Y207" s="127">
        <f t="shared" si="89"/>
        <v>10348.040000000001</v>
      </c>
      <c r="Z207" s="127">
        <f t="shared" si="88"/>
        <v>18490.130043235808</v>
      </c>
      <c r="AA207" s="56">
        <f t="shared" si="82"/>
        <v>210</v>
      </c>
      <c r="AB207" s="88">
        <f t="shared" si="67"/>
        <v>49266</v>
      </c>
      <c r="AC207" s="56">
        <f t="shared" si="85"/>
        <v>6</v>
      </c>
      <c r="AD207" s="85">
        <f t="shared" si="68"/>
        <v>0</v>
      </c>
      <c r="AE207" s="85">
        <f t="shared" si="62"/>
        <v>8.6999999999999994E-2</v>
      </c>
      <c r="AF207" s="85">
        <f t="shared" si="63"/>
        <v>31022.599278259393</v>
      </c>
      <c r="AG207" s="85">
        <f t="shared" si="61"/>
        <v>31004.637234985526</v>
      </c>
      <c r="AK207" s="56" t="str">
        <f t="shared" si="86"/>
        <v/>
      </c>
      <c r="AL207" s="56" t="str">
        <f t="shared" si="87"/>
        <v/>
      </c>
    </row>
    <row r="208" spans="1:38" ht="15.75" thickBot="1" x14ac:dyDescent="0.25">
      <c r="A208" s="118">
        <f t="shared" si="64"/>
        <v>150</v>
      </c>
      <c r="B208" s="123">
        <f t="shared" si="69"/>
        <v>49293</v>
      </c>
      <c r="C208" s="123">
        <f t="shared" si="83"/>
        <v>49296</v>
      </c>
      <c r="D208" s="250">
        <f t="shared" si="70"/>
        <v>31004.637234985526</v>
      </c>
      <c r="E208" s="251">
        <f t="shared" si="60"/>
        <v>31004.637234985526</v>
      </c>
      <c r="F208" s="251">
        <f t="shared" si="84"/>
        <v>7115.67</v>
      </c>
      <c r="G208" s="263">
        <f t="shared" si="71"/>
        <v>23888.97</v>
      </c>
      <c r="H208" s="251">
        <f t="shared" si="72"/>
        <v>3333678.4700000016</v>
      </c>
      <c r="I208" s="124"/>
      <c r="J208" s="103"/>
      <c r="K208" s="104"/>
      <c r="L208" s="105"/>
      <c r="M208" s="158"/>
      <c r="N208" s="122">
        <f t="shared" si="73"/>
        <v>0</v>
      </c>
      <c r="O208" s="56">
        <f t="shared" si="74"/>
        <v>15</v>
      </c>
      <c r="P208" s="56">
        <f t="shared" si="75"/>
        <v>15</v>
      </c>
      <c r="Q208" s="56">
        <f t="shared" si="76"/>
        <v>12</v>
      </c>
      <c r="R208" s="56">
        <f t="shared" si="77"/>
        <v>2034</v>
      </c>
      <c r="S208" s="56">
        <f t="shared" si="78"/>
        <v>365</v>
      </c>
      <c r="T208" s="56">
        <f t="shared" si="65"/>
        <v>31</v>
      </c>
      <c r="U208" s="56">
        <f t="shared" si="79"/>
        <v>15</v>
      </c>
      <c r="V208" s="56">
        <f t="shared" si="80"/>
        <v>15</v>
      </c>
      <c r="W208" s="126">
        <f t="shared" si="81"/>
        <v>0</v>
      </c>
      <c r="X208" s="56">
        <f t="shared" si="66"/>
        <v>4172</v>
      </c>
      <c r="Y208" s="127">
        <f t="shared" si="89"/>
        <v>10328.65</v>
      </c>
      <c r="Z208" s="127">
        <f t="shared" si="88"/>
        <v>18490.130043235808</v>
      </c>
      <c r="AA208" s="56">
        <f t="shared" si="82"/>
        <v>209</v>
      </c>
      <c r="AB208" s="88">
        <f t="shared" si="67"/>
        <v>49296</v>
      </c>
      <c r="AC208" s="56">
        <f t="shared" si="85"/>
        <v>1</v>
      </c>
      <c r="AD208" s="85">
        <f t="shared" si="68"/>
        <v>0</v>
      </c>
      <c r="AE208" s="85">
        <f t="shared" si="62"/>
        <v>8.6999999999999994E-2</v>
      </c>
      <c r="AF208" s="85">
        <f t="shared" si="63"/>
        <v>31027.088242763934</v>
      </c>
      <c r="AG208" s="85">
        <f t="shared" si="61"/>
        <v>31004.637234985526</v>
      </c>
      <c r="AK208" s="56" t="str">
        <f t="shared" si="86"/>
        <v/>
      </c>
      <c r="AL208" s="56" t="str">
        <f t="shared" si="87"/>
        <v/>
      </c>
    </row>
    <row r="209" spans="1:38" ht="15.75" thickBot="1" x14ac:dyDescent="0.25">
      <c r="A209" s="118">
        <f t="shared" si="64"/>
        <v>151</v>
      </c>
      <c r="B209" s="123">
        <f t="shared" si="69"/>
        <v>49324</v>
      </c>
      <c r="C209" s="123">
        <f t="shared" si="83"/>
        <v>49327</v>
      </c>
      <c r="D209" s="250">
        <f t="shared" si="70"/>
        <v>31004.637234985526</v>
      </c>
      <c r="E209" s="251">
        <f t="shared" si="60"/>
        <v>31004.637234985526</v>
      </c>
      <c r="F209" s="251">
        <f t="shared" si="84"/>
        <v>6371.95</v>
      </c>
      <c r="G209" s="263">
        <f t="shared" si="71"/>
        <v>24632.69</v>
      </c>
      <c r="H209" s="251">
        <f t="shared" si="72"/>
        <v>3327306.5200000014</v>
      </c>
      <c r="I209" s="124"/>
      <c r="J209" s="103"/>
      <c r="K209" s="104"/>
      <c r="L209" s="105"/>
      <c r="M209" s="158"/>
      <c r="N209" s="122">
        <f t="shared" si="73"/>
        <v>0</v>
      </c>
      <c r="O209" s="56">
        <f t="shared" si="74"/>
        <v>15</v>
      </c>
      <c r="P209" s="56">
        <f t="shared" si="75"/>
        <v>15</v>
      </c>
      <c r="Q209" s="56">
        <f t="shared" si="76"/>
        <v>1</v>
      </c>
      <c r="R209" s="56">
        <f t="shared" si="77"/>
        <v>2035</v>
      </c>
      <c r="S209" s="56">
        <f t="shared" si="78"/>
        <v>365</v>
      </c>
      <c r="T209" s="56">
        <f t="shared" si="65"/>
        <v>31</v>
      </c>
      <c r="U209" s="56">
        <f t="shared" si="79"/>
        <v>16</v>
      </c>
      <c r="V209" s="56">
        <f t="shared" si="80"/>
        <v>15</v>
      </c>
      <c r="W209" s="126">
        <f t="shared" si="81"/>
        <v>0</v>
      </c>
      <c r="X209" s="56">
        <f t="shared" si="66"/>
        <v>4171</v>
      </c>
      <c r="Y209" s="127">
        <f t="shared" si="89"/>
        <v>10306.65</v>
      </c>
      <c r="Z209" s="127">
        <f t="shared" si="88"/>
        <v>18490.130043235808</v>
      </c>
      <c r="AA209" s="56">
        <f t="shared" si="82"/>
        <v>208</v>
      </c>
      <c r="AB209" s="88">
        <f t="shared" si="67"/>
        <v>49327</v>
      </c>
      <c r="AC209" s="56">
        <f t="shared" si="85"/>
        <v>4</v>
      </c>
      <c r="AD209" s="85">
        <f t="shared" si="68"/>
        <v>0</v>
      </c>
      <c r="AE209" s="85">
        <f t="shared" si="62"/>
        <v>8.6999999999999994E-2</v>
      </c>
      <c r="AF209" s="85">
        <f t="shared" si="63"/>
        <v>31024.209438927301</v>
      </c>
      <c r="AG209" s="85">
        <f t="shared" si="61"/>
        <v>31004.637234985526</v>
      </c>
      <c r="AK209" s="56" t="str">
        <f t="shared" si="86"/>
        <v/>
      </c>
      <c r="AL209" s="56" t="str">
        <f t="shared" si="87"/>
        <v/>
      </c>
    </row>
    <row r="210" spans="1:38" ht="15.75" thickBot="1" x14ac:dyDescent="0.25">
      <c r="A210" s="118">
        <f t="shared" si="64"/>
        <v>152</v>
      </c>
      <c r="B210" s="123">
        <f t="shared" si="69"/>
        <v>49355</v>
      </c>
      <c r="C210" s="123">
        <f t="shared" si="83"/>
        <v>49359</v>
      </c>
      <c r="D210" s="250">
        <f t="shared" si="70"/>
        <v>31004.637234985526</v>
      </c>
      <c r="E210" s="251">
        <f t="shared" ref="E210:E273" si="90">IF((H209+G210)&lt;E209,H209+G210,IF(L209=$V$55,E209,IF(I209=0,E209,H209*(($B$24/12)/(1-(1+($B$24/12))^-(AA209))))))</f>
        <v>31004.637234985526</v>
      </c>
      <c r="F210" s="251">
        <f t="shared" si="84"/>
        <v>6419.04</v>
      </c>
      <c r="G210" s="263">
        <f t="shared" si="71"/>
        <v>24585.599999999999</v>
      </c>
      <c r="H210" s="251">
        <f t="shared" si="72"/>
        <v>3320887.4800000014</v>
      </c>
      <c r="I210" s="124"/>
      <c r="J210" s="103"/>
      <c r="K210" s="104"/>
      <c r="L210" s="105"/>
      <c r="M210" s="158"/>
      <c r="N210" s="122">
        <f t="shared" si="73"/>
        <v>0</v>
      </c>
      <c r="O210" s="56">
        <f t="shared" si="74"/>
        <v>15</v>
      </c>
      <c r="P210" s="56">
        <f t="shared" si="75"/>
        <v>15</v>
      </c>
      <c r="Q210" s="56">
        <f t="shared" si="76"/>
        <v>2</v>
      </c>
      <c r="R210" s="56">
        <f t="shared" si="77"/>
        <v>2035</v>
      </c>
      <c r="S210" s="56">
        <f t="shared" si="78"/>
        <v>365</v>
      </c>
      <c r="T210" s="56">
        <f t="shared" si="65"/>
        <v>28</v>
      </c>
      <c r="U210" s="56">
        <f t="shared" si="79"/>
        <v>16</v>
      </c>
      <c r="V210" s="56">
        <f t="shared" si="80"/>
        <v>15</v>
      </c>
      <c r="W210" s="126">
        <f t="shared" si="81"/>
        <v>0</v>
      </c>
      <c r="X210" s="56">
        <f t="shared" si="66"/>
        <v>4170</v>
      </c>
      <c r="Y210" s="127">
        <f t="shared" si="89"/>
        <v>10286.950000000001</v>
      </c>
      <c r="Z210" s="127">
        <f t="shared" si="88"/>
        <v>18490.130043235808</v>
      </c>
      <c r="AA210" s="56">
        <f t="shared" si="82"/>
        <v>207</v>
      </c>
      <c r="AB210" s="88">
        <f t="shared" si="67"/>
        <v>49358</v>
      </c>
      <c r="AC210" s="56">
        <f t="shared" si="85"/>
        <v>7</v>
      </c>
      <c r="AD210" s="85">
        <f t="shared" si="68"/>
        <v>0</v>
      </c>
      <c r="AE210" s="85">
        <f t="shared" si="62"/>
        <v>8.6999999999999994E-2</v>
      </c>
      <c r="AF210" s="85">
        <f t="shared" si="63"/>
        <v>31028.714487705121</v>
      </c>
      <c r="AG210" s="85">
        <f t="shared" si="61"/>
        <v>31004.637234985526</v>
      </c>
      <c r="AK210" s="56" t="str">
        <f t="shared" si="86"/>
        <v/>
      </c>
      <c r="AL210" s="56" t="str">
        <f t="shared" si="87"/>
        <v/>
      </c>
    </row>
    <row r="211" spans="1:38" ht="15.75" thickBot="1" x14ac:dyDescent="0.25">
      <c r="A211" s="118">
        <f t="shared" si="64"/>
        <v>153</v>
      </c>
      <c r="B211" s="123">
        <f t="shared" si="69"/>
        <v>49383</v>
      </c>
      <c r="C211" s="123">
        <f t="shared" si="83"/>
        <v>49387</v>
      </c>
      <c r="D211" s="250">
        <f t="shared" si="70"/>
        <v>31004.637234985526</v>
      </c>
      <c r="E211" s="251">
        <f t="shared" si="90"/>
        <v>31004.637234985526</v>
      </c>
      <c r="F211" s="251">
        <f t="shared" si="84"/>
        <v>8841.1299999999992</v>
      </c>
      <c r="G211" s="263">
        <f t="shared" si="71"/>
        <v>22163.51</v>
      </c>
      <c r="H211" s="251">
        <f t="shared" si="72"/>
        <v>3312046.3500000015</v>
      </c>
      <c r="I211" s="124"/>
      <c r="J211" s="103"/>
      <c r="K211" s="104"/>
      <c r="L211" s="105"/>
      <c r="M211" s="158"/>
      <c r="N211" s="122">
        <f t="shared" si="73"/>
        <v>0</v>
      </c>
      <c r="O211" s="56">
        <f t="shared" si="74"/>
        <v>15</v>
      </c>
      <c r="P211" s="56">
        <f t="shared" si="75"/>
        <v>15</v>
      </c>
      <c r="Q211" s="56">
        <f t="shared" si="76"/>
        <v>3</v>
      </c>
      <c r="R211" s="56">
        <f t="shared" si="77"/>
        <v>2035</v>
      </c>
      <c r="S211" s="56">
        <f t="shared" si="78"/>
        <v>365</v>
      </c>
      <c r="T211" s="56">
        <f t="shared" si="65"/>
        <v>31</v>
      </c>
      <c r="U211" s="56">
        <f t="shared" si="79"/>
        <v>13</v>
      </c>
      <c r="V211" s="56">
        <f t="shared" si="80"/>
        <v>15</v>
      </c>
      <c r="W211" s="126">
        <f t="shared" si="81"/>
        <v>0</v>
      </c>
      <c r="X211" s="56">
        <f t="shared" si="66"/>
        <v>4169</v>
      </c>
      <c r="Y211" s="127">
        <f t="shared" si="89"/>
        <v>10267.1</v>
      </c>
      <c r="Z211" s="127">
        <f t="shared" si="88"/>
        <v>18490.130043235808</v>
      </c>
      <c r="AA211" s="56">
        <f t="shared" si="82"/>
        <v>206</v>
      </c>
      <c r="AB211" s="88">
        <f t="shared" si="67"/>
        <v>49386</v>
      </c>
      <c r="AC211" s="56">
        <f t="shared" si="85"/>
        <v>7</v>
      </c>
      <c r="AD211" s="85">
        <f t="shared" si="68"/>
        <v>0</v>
      </c>
      <c r="AE211" s="85">
        <f t="shared" si="62"/>
        <v>8.6999999999999994E-2</v>
      </c>
      <c r="AF211" s="85">
        <f t="shared" si="63"/>
        <v>31033.262656786028</v>
      </c>
      <c r="AG211" s="85">
        <f t="shared" si="61"/>
        <v>31004.637234985526</v>
      </c>
      <c r="AK211" s="56" t="str">
        <f t="shared" si="86"/>
        <v/>
      </c>
      <c r="AL211" s="56" t="str">
        <f t="shared" si="87"/>
        <v/>
      </c>
    </row>
    <row r="212" spans="1:38" ht="15.75" thickBot="1" x14ac:dyDescent="0.25">
      <c r="A212" s="118">
        <f t="shared" si="64"/>
        <v>154</v>
      </c>
      <c r="B212" s="123">
        <f t="shared" si="69"/>
        <v>49414</v>
      </c>
      <c r="C212" s="123">
        <f t="shared" si="83"/>
        <v>49417</v>
      </c>
      <c r="D212" s="250">
        <f t="shared" si="70"/>
        <v>31004.637234985526</v>
      </c>
      <c r="E212" s="251">
        <f t="shared" si="90"/>
        <v>31004.637234985526</v>
      </c>
      <c r="F212" s="251">
        <f t="shared" si="84"/>
        <v>6531.79</v>
      </c>
      <c r="G212" s="263">
        <f t="shared" si="71"/>
        <v>24472.85</v>
      </c>
      <c r="H212" s="251">
        <f t="shared" si="72"/>
        <v>3305514.5600000015</v>
      </c>
      <c r="I212" s="124"/>
      <c r="J212" s="103"/>
      <c r="K212" s="104"/>
      <c r="L212" s="105"/>
      <c r="M212" s="158"/>
      <c r="N212" s="122">
        <f t="shared" si="73"/>
        <v>1</v>
      </c>
      <c r="O212" s="56">
        <f t="shared" si="74"/>
        <v>15</v>
      </c>
      <c r="P212" s="56">
        <f t="shared" si="75"/>
        <v>15</v>
      </c>
      <c r="Q212" s="56">
        <f t="shared" si="76"/>
        <v>4</v>
      </c>
      <c r="R212" s="56">
        <f t="shared" si="77"/>
        <v>2035</v>
      </c>
      <c r="S212" s="56">
        <f t="shared" si="78"/>
        <v>365</v>
      </c>
      <c r="T212" s="56">
        <f t="shared" si="65"/>
        <v>30</v>
      </c>
      <c r="U212" s="56">
        <f t="shared" si="79"/>
        <v>16</v>
      </c>
      <c r="V212" s="56">
        <f t="shared" si="80"/>
        <v>15</v>
      </c>
      <c r="W212" s="126">
        <f t="shared" si="81"/>
        <v>0</v>
      </c>
      <c r="X212" s="56">
        <f t="shared" si="66"/>
        <v>4168</v>
      </c>
      <c r="Y212" s="127">
        <f t="shared" si="89"/>
        <v>10239.77</v>
      </c>
      <c r="Z212" s="127">
        <f t="shared" si="88"/>
        <v>18490.130043235808</v>
      </c>
      <c r="AA212" s="56">
        <f t="shared" si="82"/>
        <v>205</v>
      </c>
      <c r="AB212" s="88">
        <f t="shared" si="67"/>
        <v>49417</v>
      </c>
      <c r="AC212" s="56">
        <f t="shared" si="85"/>
        <v>3</v>
      </c>
      <c r="AD212" s="85">
        <f t="shared" si="68"/>
        <v>0</v>
      </c>
      <c r="AE212" s="85">
        <f t="shared" si="62"/>
        <v>8.6999999999999994E-2</v>
      </c>
      <c r="AF212" s="85">
        <f t="shared" si="63"/>
        <v>31015.617137976391</v>
      </c>
      <c r="AG212" s="85">
        <f t="shared" si="61"/>
        <v>31004.637234985526</v>
      </c>
      <c r="AK212" s="56" t="str">
        <f t="shared" si="86"/>
        <v>Есть</v>
      </c>
      <c r="AL212" s="56" t="str">
        <f t="shared" si="87"/>
        <v>Нет</v>
      </c>
    </row>
    <row r="213" spans="1:38" ht="15.75" thickBot="1" x14ac:dyDescent="0.25">
      <c r="A213" s="118">
        <f t="shared" si="64"/>
        <v>155</v>
      </c>
      <c r="B213" s="123">
        <f t="shared" si="69"/>
        <v>49444</v>
      </c>
      <c r="C213" s="123">
        <f t="shared" si="83"/>
        <v>49447</v>
      </c>
      <c r="D213" s="250">
        <f t="shared" si="70"/>
        <v>31004.637234985526</v>
      </c>
      <c r="E213" s="251">
        <f t="shared" si="90"/>
        <v>31004.637234985526</v>
      </c>
      <c r="F213" s="251">
        <f t="shared" si="84"/>
        <v>7367.95</v>
      </c>
      <c r="G213" s="263">
        <f t="shared" si="71"/>
        <v>23636.69</v>
      </c>
      <c r="H213" s="251">
        <f t="shared" si="72"/>
        <v>3298146.6100000013</v>
      </c>
      <c r="I213" s="124"/>
      <c r="J213" s="103"/>
      <c r="K213" s="104"/>
      <c r="L213" s="105"/>
      <c r="M213" s="158"/>
      <c r="N213" s="122">
        <f t="shared" si="73"/>
        <v>0</v>
      </c>
      <c r="O213" s="56">
        <f t="shared" si="74"/>
        <v>15</v>
      </c>
      <c r="P213" s="56">
        <f t="shared" si="75"/>
        <v>15</v>
      </c>
      <c r="Q213" s="56">
        <f t="shared" si="76"/>
        <v>5</v>
      </c>
      <c r="R213" s="56">
        <f t="shared" si="77"/>
        <v>2035</v>
      </c>
      <c r="S213" s="56">
        <f t="shared" si="78"/>
        <v>365</v>
      </c>
      <c r="T213" s="56">
        <f t="shared" si="65"/>
        <v>31</v>
      </c>
      <c r="U213" s="56">
        <f t="shared" si="79"/>
        <v>15</v>
      </c>
      <c r="V213" s="56">
        <f t="shared" si="80"/>
        <v>15</v>
      </c>
      <c r="W213" s="126">
        <f t="shared" si="81"/>
        <v>0</v>
      </c>
      <c r="X213" s="56">
        <f t="shared" si="66"/>
        <v>4167</v>
      </c>
      <c r="Y213" s="127">
        <f t="shared" si="89"/>
        <v>10219.58</v>
      </c>
      <c r="Z213" s="127">
        <f t="shared" si="88"/>
        <v>18490.130043235808</v>
      </c>
      <c r="AA213" s="56">
        <f t="shared" si="82"/>
        <v>204</v>
      </c>
      <c r="AB213" s="88">
        <f t="shared" si="67"/>
        <v>49447</v>
      </c>
      <c r="AC213" s="56">
        <f t="shared" si="85"/>
        <v>5</v>
      </c>
      <c r="AD213" s="85">
        <f t="shared" si="68"/>
        <v>0</v>
      </c>
      <c r="AE213" s="85">
        <f t="shared" si="62"/>
        <v>8.6999999999999994E-2</v>
      </c>
      <c r="AF213" s="85">
        <f t="shared" si="63"/>
        <v>31020.041766385613</v>
      </c>
      <c r="AG213" s="85">
        <f t="shared" si="61"/>
        <v>31004.637234985526</v>
      </c>
      <c r="AK213" s="56" t="str">
        <f t="shared" si="86"/>
        <v/>
      </c>
      <c r="AL213" s="56" t="str">
        <f t="shared" si="87"/>
        <v/>
      </c>
    </row>
    <row r="214" spans="1:38" ht="15.75" thickBot="1" x14ac:dyDescent="0.25">
      <c r="A214" s="118">
        <f t="shared" si="64"/>
        <v>156</v>
      </c>
      <c r="B214" s="123">
        <f t="shared" si="69"/>
        <v>49475</v>
      </c>
      <c r="C214" s="123">
        <f t="shared" si="83"/>
        <v>49478</v>
      </c>
      <c r="D214" s="250">
        <f t="shared" si="70"/>
        <v>31004.637234985526</v>
      </c>
      <c r="E214" s="251">
        <f t="shared" si="90"/>
        <v>31004.637234985526</v>
      </c>
      <c r="F214" s="251">
        <f t="shared" si="84"/>
        <v>6634.5</v>
      </c>
      <c r="G214" s="263">
        <f t="shared" si="71"/>
        <v>24370.14</v>
      </c>
      <c r="H214" s="251">
        <f t="shared" si="72"/>
        <v>3291512.1100000013</v>
      </c>
      <c r="I214" s="124"/>
      <c r="J214" s="103"/>
      <c r="K214" s="104"/>
      <c r="L214" s="105"/>
      <c r="M214" s="158"/>
      <c r="N214" s="122">
        <f t="shared" si="73"/>
        <v>0</v>
      </c>
      <c r="O214" s="56">
        <f t="shared" si="74"/>
        <v>15</v>
      </c>
      <c r="P214" s="56">
        <f t="shared" si="75"/>
        <v>15</v>
      </c>
      <c r="Q214" s="56">
        <f t="shared" si="76"/>
        <v>6</v>
      </c>
      <c r="R214" s="56">
        <f t="shared" si="77"/>
        <v>2035</v>
      </c>
      <c r="S214" s="56">
        <f t="shared" si="78"/>
        <v>365</v>
      </c>
      <c r="T214" s="56">
        <f t="shared" si="65"/>
        <v>30</v>
      </c>
      <c r="U214" s="56">
        <f t="shared" si="79"/>
        <v>16</v>
      </c>
      <c r="V214" s="56">
        <f t="shared" si="80"/>
        <v>15</v>
      </c>
      <c r="W214" s="126">
        <f t="shared" si="81"/>
        <v>0</v>
      </c>
      <c r="X214" s="56">
        <f t="shared" si="66"/>
        <v>4166</v>
      </c>
      <c r="Y214" s="127">
        <f t="shared" si="89"/>
        <v>10196.799999999999</v>
      </c>
      <c r="Z214" s="127">
        <f t="shared" si="88"/>
        <v>18490.130043235808</v>
      </c>
      <c r="AA214" s="56">
        <f t="shared" si="82"/>
        <v>203</v>
      </c>
      <c r="AB214" s="88">
        <f t="shared" si="67"/>
        <v>49478</v>
      </c>
      <c r="AC214" s="56">
        <f t="shared" si="85"/>
        <v>1</v>
      </c>
      <c r="AD214" s="85">
        <f t="shared" si="68"/>
        <v>0</v>
      </c>
      <c r="AE214" s="85">
        <f t="shared" si="62"/>
        <v>8.6999999999999994E-2</v>
      </c>
      <c r="AF214" s="85">
        <f t="shared" si="63"/>
        <v>31017.099234136935</v>
      </c>
      <c r="AG214" s="85">
        <f t="shared" si="61"/>
        <v>31004.637234985526</v>
      </c>
      <c r="AK214" s="56" t="str">
        <f t="shared" si="86"/>
        <v/>
      </c>
      <c r="AL214" s="56" t="str">
        <f t="shared" si="87"/>
        <v/>
      </c>
    </row>
    <row r="215" spans="1:38" ht="15.75" thickBot="1" x14ac:dyDescent="0.25">
      <c r="A215" s="118">
        <f t="shared" si="64"/>
        <v>157</v>
      </c>
      <c r="B215" s="123">
        <f t="shared" si="69"/>
        <v>49505</v>
      </c>
      <c r="C215" s="123">
        <f t="shared" si="83"/>
        <v>49508</v>
      </c>
      <c r="D215" s="250">
        <f t="shared" si="70"/>
        <v>31004.637234985526</v>
      </c>
      <c r="E215" s="251">
        <f t="shared" si="90"/>
        <v>31004.637234985526</v>
      </c>
      <c r="F215" s="251">
        <f t="shared" si="84"/>
        <v>7468.07</v>
      </c>
      <c r="G215" s="263">
        <f t="shared" si="71"/>
        <v>23536.57</v>
      </c>
      <c r="H215" s="251">
        <f t="shared" si="72"/>
        <v>3284044.0400000014</v>
      </c>
      <c r="I215" s="124"/>
      <c r="J215" s="103"/>
      <c r="K215" s="104"/>
      <c r="L215" s="105"/>
      <c r="M215" s="158"/>
      <c r="N215" s="122">
        <f t="shared" si="73"/>
        <v>0</v>
      </c>
      <c r="O215" s="56">
        <f t="shared" si="74"/>
        <v>15</v>
      </c>
      <c r="P215" s="56">
        <f t="shared" si="75"/>
        <v>15</v>
      </c>
      <c r="Q215" s="56">
        <f t="shared" si="76"/>
        <v>7</v>
      </c>
      <c r="R215" s="56">
        <f t="shared" si="77"/>
        <v>2035</v>
      </c>
      <c r="S215" s="56">
        <f t="shared" si="78"/>
        <v>365</v>
      </c>
      <c r="T215" s="56">
        <f t="shared" si="65"/>
        <v>31</v>
      </c>
      <c r="U215" s="56">
        <f t="shared" si="79"/>
        <v>15</v>
      </c>
      <c r="V215" s="56">
        <f t="shared" si="80"/>
        <v>15</v>
      </c>
      <c r="W215" s="126">
        <f t="shared" si="81"/>
        <v>0</v>
      </c>
      <c r="X215" s="56">
        <f t="shared" si="66"/>
        <v>4165</v>
      </c>
      <c r="Y215" s="127">
        <f t="shared" si="89"/>
        <v>10176.280000000001</v>
      </c>
      <c r="Z215" s="127">
        <f t="shared" si="88"/>
        <v>18490.130043235808</v>
      </c>
      <c r="AA215" s="56">
        <f t="shared" si="82"/>
        <v>202</v>
      </c>
      <c r="AB215" s="88">
        <f t="shared" si="67"/>
        <v>49508</v>
      </c>
      <c r="AC215" s="56">
        <f t="shared" si="85"/>
        <v>3</v>
      </c>
      <c r="AD215" s="85">
        <f t="shared" si="68"/>
        <v>0</v>
      </c>
      <c r="AE215" s="85">
        <f t="shared" si="62"/>
        <v>8.6999999999999994E-2</v>
      </c>
      <c r="AF215" s="85">
        <f t="shared" si="63"/>
        <v>31021.538613559373</v>
      </c>
      <c r="AG215" s="85">
        <f t="shared" si="61"/>
        <v>31004.637234985526</v>
      </c>
      <c r="AK215" s="56" t="str">
        <f t="shared" si="86"/>
        <v/>
      </c>
      <c r="AL215" s="56" t="str">
        <f t="shared" si="87"/>
        <v/>
      </c>
    </row>
    <row r="216" spans="1:38" ht="15.75" thickBot="1" x14ac:dyDescent="0.25">
      <c r="A216" s="118">
        <f t="shared" si="64"/>
        <v>158</v>
      </c>
      <c r="B216" s="123">
        <f t="shared" si="69"/>
        <v>49536</v>
      </c>
      <c r="C216" s="123">
        <f t="shared" si="83"/>
        <v>49541</v>
      </c>
      <c r="D216" s="250">
        <f t="shared" si="70"/>
        <v>31004.637234985526</v>
      </c>
      <c r="E216" s="251">
        <f t="shared" si="90"/>
        <v>31004.637234985526</v>
      </c>
      <c r="F216" s="251">
        <f t="shared" si="84"/>
        <v>6738.7</v>
      </c>
      <c r="G216" s="263">
        <f t="shared" si="71"/>
        <v>24265.94</v>
      </c>
      <c r="H216" s="251">
        <f t="shared" si="72"/>
        <v>3277305.3400000012</v>
      </c>
      <c r="I216" s="124"/>
      <c r="J216" s="103"/>
      <c r="K216" s="104"/>
      <c r="L216" s="105"/>
      <c r="M216" s="158"/>
      <c r="N216" s="122">
        <f t="shared" si="73"/>
        <v>0</v>
      </c>
      <c r="O216" s="56">
        <f t="shared" si="74"/>
        <v>15</v>
      </c>
      <c r="P216" s="56">
        <f t="shared" si="75"/>
        <v>15</v>
      </c>
      <c r="Q216" s="56">
        <f t="shared" si="76"/>
        <v>8</v>
      </c>
      <c r="R216" s="56">
        <f t="shared" si="77"/>
        <v>2035</v>
      </c>
      <c r="S216" s="56">
        <f t="shared" si="78"/>
        <v>365</v>
      </c>
      <c r="T216" s="56">
        <f t="shared" si="65"/>
        <v>31</v>
      </c>
      <c r="U216" s="56">
        <f t="shared" si="79"/>
        <v>16</v>
      </c>
      <c r="V216" s="56">
        <f t="shared" si="80"/>
        <v>15</v>
      </c>
      <c r="W216" s="126">
        <f t="shared" si="81"/>
        <v>0</v>
      </c>
      <c r="X216" s="56">
        <f t="shared" si="66"/>
        <v>4164</v>
      </c>
      <c r="Y216" s="127">
        <f t="shared" si="89"/>
        <v>10153.200000000001</v>
      </c>
      <c r="Z216" s="127">
        <f t="shared" si="88"/>
        <v>18490.130043235808</v>
      </c>
      <c r="AA216" s="56">
        <f t="shared" si="82"/>
        <v>201</v>
      </c>
      <c r="AB216" s="88">
        <f t="shared" si="67"/>
        <v>49539</v>
      </c>
      <c r="AC216" s="56">
        <f t="shared" si="85"/>
        <v>6</v>
      </c>
      <c r="AD216" s="85">
        <f t="shared" si="68"/>
        <v>0</v>
      </c>
      <c r="AE216" s="85">
        <f t="shared" si="62"/>
        <v>8.6999999999999994E-2</v>
      </c>
      <c r="AF216" s="85">
        <f t="shared" si="63"/>
        <v>31018.61064159076</v>
      </c>
      <c r="AG216" s="85">
        <f t="shared" si="61"/>
        <v>31004.637234985526</v>
      </c>
      <c r="AK216" s="56" t="str">
        <f t="shared" si="86"/>
        <v/>
      </c>
      <c r="AL216" s="56" t="str">
        <f t="shared" si="87"/>
        <v/>
      </c>
    </row>
    <row r="217" spans="1:38" ht="15.75" thickBot="1" x14ac:dyDescent="0.25">
      <c r="A217" s="118">
        <f t="shared" si="64"/>
        <v>159</v>
      </c>
      <c r="B217" s="123">
        <f t="shared" si="69"/>
        <v>49567</v>
      </c>
      <c r="C217" s="123">
        <f t="shared" si="83"/>
        <v>49570</v>
      </c>
      <c r="D217" s="250">
        <f t="shared" si="70"/>
        <v>31004.637234985526</v>
      </c>
      <c r="E217" s="251">
        <f t="shared" si="90"/>
        <v>31004.637234985526</v>
      </c>
      <c r="F217" s="251">
        <f t="shared" si="84"/>
        <v>6788.5</v>
      </c>
      <c r="G217" s="263">
        <f t="shared" si="71"/>
        <v>24216.14</v>
      </c>
      <c r="H217" s="251">
        <f t="shared" si="72"/>
        <v>3270516.8400000012</v>
      </c>
      <c r="I217" s="124"/>
      <c r="J217" s="103"/>
      <c r="K217" s="104"/>
      <c r="L217" s="105"/>
      <c r="M217" s="158"/>
      <c r="N217" s="122">
        <f t="shared" si="73"/>
        <v>0</v>
      </c>
      <c r="O217" s="56">
        <f t="shared" si="74"/>
        <v>15</v>
      </c>
      <c r="P217" s="56">
        <f t="shared" si="75"/>
        <v>15</v>
      </c>
      <c r="Q217" s="56">
        <f t="shared" si="76"/>
        <v>9</v>
      </c>
      <c r="R217" s="56">
        <f t="shared" si="77"/>
        <v>2035</v>
      </c>
      <c r="S217" s="56">
        <f t="shared" si="78"/>
        <v>365</v>
      </c>
      <c r="T217" s="56">
        <f t="shared" si="65"/>
        <v>30</v>
      </c>
      <c r="U217" s="56">
        <f t="shared" si="79"/>
        <v>16</v>
      </c>
      <c r="V217" s="56">
        <f t="shared" si="80"/>
        <v>15</v>
      </c>
      <c r="W217" s="126">
        <f t="shared" si="81"/>
        <v>0</v>
      </c>
      <c r="X217" s="56">
        <f t="shared" si="66"/>
        <v>4163</v>
      </c>
      <c r="Y217" s="127">
        <f t="shared" si="89"/>
        <v>10132.36</v>
      </c>
      <c r="Z217" s="127">
        <f t="shared" si="88"/>
        <v>18490.130043235808</v>
      </c>
      <c r="AA217" s="56">
        <f t="shared" si="82"/>
        <v>200</v>
      </c>
      <c r="AB217" s="88">
        <f t="shared" si="67"/>
        <v>49570</v>
      </c>
      <c r="AC217" s="56">
        <f t="shared" si="85"/>
        <v>2</v>
      </c>
      <c r="AD217" s="85">
        <f t="shared" si="68"/>
        <v>0</v>
      </c>
      <c r="AE217" s="85">
        <f t="shared" si="62"/>
        <v>8.6999999999999994E-2</v>
      </c>
      <c r="AF217" s="85">
        <f t="shared" si="63"/>
        <v>31023.065272667991</v>
      </c>
      <c r="AG217" s="85">
        <f t="shared" si="61"/>
        <v>31004.637234985526</v>
      </c>
      <c r="AK217" s="56" t="str">
        <f t="shared" si="86"/>
        <v/>
      </c>
      <c r="AL217" s="56" t="str">
        <f t="shared" si="87"/>
        <v/>
      </c>
    </row>
    <row r="218" spans="1:38" ht="15.75" thickBot="1" x14ac:dyDescent="0.25">
      <c r="A218" s="118">
        <f t="shared" si="64"/>
        <v>160</v>
      </c>
      <c r="B218" s="123">
        <f t="shared" si="69"/>
        <v>49597</v>
      </c>
      <c r="C218" s="123">
        <f t="shared" si="83"/>
        <v>49600</v>
      </c>
      <c r="D218" s="250">
        <f t="shared" si="70"/>
        <v>31004.637234985526</v>
      </c>
      <c r="E218" s="251">
        <f t="shared" si="90"/>
        <v>31004.637234985526</v>
      </c>
      <c r="F218" s="251">
        <f t="shared" si="84"/>
        <v>7618.2</v>
      </c>
      <c r="G218" s="263">
        <f t="shared" si="71"/>
        <v>23386.44</v>
      </c>
      <c r="H218" s="251">
        <f t="shared" si="72"/>
        <v>3262898.6400000011</v>
      </c>
      <c r="I218" s="124"/>
      <c r="J218" s="103"/>
      <c r="K218" s="104"/>
      <c r="L218" s="105"/>
      <c r="M218" s="158"/>
      <c r="N218" s="122">
        <f t="shared" si="73"/>
        <v>1</v>
      </c>
      <c r="O218" s="56">
        <f t="shared" si="74"/>
        <v>15</v>
      </c>
      <c r="P218" s="56">
        <f t="shared" si="75"/>
        <v>15</v>
      </c>
      <c r="Q218" s="56">
        <f t="shared" si="76"/>
        <v>10</v>
      </c>
      <c r="R218" s="56">
        <f t="shared" si="77"/>
        <v>2035</v>
      </c>
      <c r="S218" s="56">
        <f t="shared" si="78"/>
        <v>365</v>
      </c>
      <c r="T218" s="56">
        <f t="shared" si="65"/>
        <v>31</v>
      </c>
      <c r="U218" s="56">
        <f t="shared" si="79"/>
        <v>15</v>
      </c>
      <c r="V218" s="56">
        <f t="shared" si="80"/>
        <v>15</v>
      </c>
      <c r="W218" s="126">
        <f t="shared" si="81"/>
        <v>0</v>
      </c>
      <c r="X218" s="56">
        <f t="shared" si="66"/>
        <v>4162</v>
      </c>
      <c r="Y218" s="127">
        <f t="shared" si="89"/>
        <v>10111.370000000001</v>
      </c>
      <c r="Z218" s="127">
        <f t="shared" si="88"/>
        <v>18490.130043235808</v>
      </c>
      <c r="AA218" s="56">
        <f t="shared" si="82"/>
        <v>199</v>
      </c>
      <c r="AB218" s="88">
        <f t="shared" si="67"/>
        <v>49600</v>
      </c>
      <c r="AC218" s="56">
        <f t="shared" si="85"/>
        <v>4</v>
      </c>
      <c r="AD218" s="85">
        <f t="shared" si="68"/>
        <v>0</v>
      </c>
      <c r="AE218" s="85">
        <f t="shared" si="62"/>
        <v>8.6999999999999994E-2</v>
      </c>
      <c r="AF218" s="85">
        <f t="shared" si="63"/>
        <v>31027.563098765644</v>
      </c>
      <c r="AG218" s="85">
        <f t="shared" si="61"/>
        <v>31004.637234985526</v>
      </c>
      <c r="AK218" s="56" t="str">
        <f t="shared" si="86"/>
        <v>Есть</v>
      </c>
      <c r="AL218" s="56" t="str">
        <f t="shared" si="87"/>
        <v>Нет</v>
      </c>
    </row>
    <row r="219" spans="1:38" ht="15.75" thickBot="1" x14ac:dyDescent="0.25">
      <c r="A219" s="118">
        <f t="shared" si="64"/>
        <v>161</v>
      </c>
      <c r="B219" s="123">
        <f t="shared" si="69"/>
        <v>49628</v>
      </c>
      <c r="C219" s="123">
        <f t="shared" si="83"/>
        <v>49632</v>
      </c>
      <c r="D219" s="250">
        <f t="shared" si="70"/>
        <v>31004.637234985526</v>
      </c>
      <c r="E219" s="251">
        <f t="shared" si="90"/>
        <v>31004.637234985526</v>
      </c>
      <c r="F219" s="251">
        <f t="shared" si="84"/>
        <v>6894.95</v>
      </c>
      <c r="G219" s="263">
        <f t="shared" si="71"/>
        <v>24109.69</v>
      </c>
      <c r="H219" s="251">
        <f t="shared" si="72"/>
        <v>3256003.6900000009</v>
      </c>
      <c r="I219" s="124"/>
      <c r="J219" s="103"/>
      <c r="K219" s="104"/>
      <c r="L219" s="105"/>
      <c r="M219" s="158"/>
      <c r="N219" s="122">
        <f t="shared" si="73"/>
        <v>0</v>
      </c>
      <c r="O219" s="56">
        <f t="shared" si="74"/>
        <v>15</v>
      </c>
      <c r="P219" s="56">
        <f t="shared" si="75"/>
        <v>15</v>
      </c>
      <c r="Q219" s="56">
        <f t="shared" si="76"/>
        <v>11</v>
      </c>
      <c r="R219" s="56">
        <f t="shared" si="77"/>
        <v>2035</v>
      </c>
      <c r="S219" s="56">
        <f t="shared" si="78"/>
        <v>365</v>
      </c>
      <c r="T219" s="56">
        <f t="shared" si="65"/>
        <v>30</v>
      </c>
      <c r="U219" s="56">
        <f t="shared" si="79"/>
        <v>16</v>
      </c>
      <c r="V219" s="56">
        <f t="shared" si="80"/>
        <v>15</v>
      </c>
      <c r="W219" s="126">
        <f t="shared" si="81"/>
        <v>0</v>
      </c>
      <c r="X219" s="56">
        <f t="shared" si="66"/>
        <v>4161</v>
      </c>
      <c r="Y219" s="127">
        <f t="shared" si="89"/>
        <v>10087.82</v>
      </c>
      <c r="Z219" s="127">
        <f t="shared" si="88"/>
        <v>18490.130043235808</v>
      </c>
      <c r="AA219" s="56">
        <f t="shared" si="82"/>
        <v>198</v>
      </c>
      <c r="AB219" s="88">
        <f t="shared" si="67"/>
        <v>49631</v>
      </c>
      <c r="AC219" s="56">
        <f t="shared" si="85"/>
        <v>7</v>
      </c>
      <c r="AD219" s="85">
        <f t="shared" si="68"/>
        <v>0</v>
      </c>
      <c r="AE219" s="85">
        <f t="shared" si="62"/>
        <v>8.6999999999999994E-2</v>
      </c>
      <c r="AF219" s="85">
        <f t="shared" si="63"/>
        <v>31024.692688406958</v>
      </c>
      <c r="AG219" s="85">
        <f t="shared" si="61"/>
        <v>31004.637234985526</v>
      </c>
      <c r="AK219" s="56" t="str">
        <f t="shared" si="86"/>
        <v/>
      </c>
      <c r="AL219" s="56" t="str">
        <f t="shared" si="87"/>
        <v/>
      </c>
    </row>
    <row r="220" spans="1:38" ht="15.75" thickBot="1" x14ac:dyDescent="0.25">
      <c r="A220" s="118">
        <f t="shared" si="64"/>
        <v>162</v>
      </c>
      <c r="B220" s="123">
        <f t="shared" si="69"/>
        <v>49658</v>
      </c>
      <c r="C220" s="123">
        <f t="shared" si="83"/>
        <v>49661</v>
      </c>
      <c r="D220" s="250">
        <f t="shared" si="70"/>
        <v>31004.637234985526</v>
      </c>
      <c r="E220" s="251">
        <f t="shared" si="90"/>
        <v>31004.637234985526</v>
      </c>
      <c r="F220" s="251">
        <f t="shared" si="84"/>
        <v>7721.98</v>
      </c>
      <c r="G220" s="263">
        <f t="shared" si="71"/>
        <v>23282.66</v>
      </c>
      <c r="H220" s="251">
        <f t="shared" si="72"/>
        <v>3248281.7100000009</v>
      </c>
      <c r="I220" s="124"/>
      <c r="J220" s="103"/>
      <c r="K220" s="104"/>
      <c r="L220" s="105"/>
      <c r="M220" s="158"/>
      <c r="N220" s="122">
        <f t="shared" si="73"/>
        <v>0</v>
      </c>
      <c r="O220" s="56">
        <f t="shared" si="74"/>
        <v>15</v>
      </c>
      <c r="P220" s="56">
        <f t="shared" si="75"/>
        <v>15</v>
      </c>
      <c r="Q220" s="56">
        <f t="shared" si="76"/>
        <v>12</v>
      </c>
      <c r="R220" s="56">
        <f t="shared" si="77"/>
        <v>2035</v>
      </c>
      <c r="S220" s="56">
        <f t="shared" si="78"/>
        <v>365</v>
      </c>
      <c r="T220" s="56">
        <f t="shared" si="65"/>
        <v>31</v>
      </c>
      <c r="U220" s="56">
        <f t="shared" si="79"/>
        <v>15</v>
      </c>
      <c r="V220" s="56">
        <f t="shared" si="80"/>
        <v>15</v>
      </c>
      <c r="W220" s="126">
        <f t="shared" si="81"/>
        <v>0</v>
      </c>
      <c r="X220" s="56">
        <f t="shared" si="66"/>
        <v>4160</v>
      </c>
      <c r="Y220" s="127">
        <f t="shared" si="89"/>
        <v>10066.5</v>
      </c>
      <c r="Z220" s="127">
        <f t="shared" si="88"/>
        <v>18490.130043235808</v>
      </c>
      <c r="AA220" s="56">
        <f t="shared" si="82"/>
        <v>197</v>
      </c>
      <c r="AB220" s="88">
        <f t="shared" si="67"/>
        <v>49661</v>
      </c>
      <c r="AC220" s="56">
        <f t="shared" si="85"/>
        <v>2</v>
      </c>
      <c r="AD220" s="85">
        <f t="shared" si="68"/>
        <v>0</v>
      </c>
      <c r="AE220" s="85">
        <f t="shared" si="62"/>
        <v>8.6999999999999994E-2</v>
      </c>
      <c r="AF220" s="85">
        <f t="shared" si="63"/>
        <v>31029.207238043073</v>
      </c>
      <c r="AG220" s="85">
        <f t="shared" si="61"/>
        <v>31004.637234985526</v>
      </c>
      <c r="AK220" s="56" t="str">
        <f t="shared" si="86"/>
        <v/>
      </c>
      <c r="AL220" s="56" t="str">
        <f t="shared" si="87"/>
        <v/>
      </c>
    </row>
    <row r="221" spans="1:38" ht="15.75" thickBot="1" x14ac:dyDescent="0.25">
      <c r="A221" s="118">
        <f t="shared" si="64"/>
        <v>163</v>
      </c>
      <c r="B221" s="123">
        <f t="shared" si="69"/>
        <v>49689</v>
      </c>
      <c r="C221" s="123">
        <f t="shared" si="83"/>
        <v>49692</v>
      </c>
      <c r="D221" s="250">
        <f t="shared" si="70"/>
        <v>31004.637234985526</v>
      </c>
      <c r="E221" s="251">
        <f t="shared" si="90"/>
        <v>31004.637234985526</v>
      </c>
      <c r="F221" s="251">
        <f t="shared" si="84"/>
        <v>7034.68</v>
      </c>
      <c r="G221" s="263">
        <f t="shared" si="71"/>
        <v>23969.96</v>
      </c>
      <c r="H221" s="251">
        <f t="shared" si="72"/>
        <v>3241247.0300000007</v>
      </c>
      <c r="I221" s="124"/>
      <c r="J221" s="103"/>
      <c r="K221" s="104"/>
      <c r="L221" s="105"/>
      <c r="M221" s="158"/>
      <c r="N221" s="122">
        <f t="shared" si="73"/>
        <v>0</v>
      </c>
      <c r="O221" s="56">
        <f t="shared" si="74"/>
        <v>15</v>
      </c>
      <c r="P221" s="56">
        <f t="shared" si="75"/>
        <v>15</v>
      </c>
      <c r="Q221" s="56">
        <f t="shared" si="76"/>
        <v>1</v>
      </c>
      <c r="R221" s="56">
        <f t="shared" si="77"/>
        <v>2036</v>
      </c>
      <c r="S221" s="56">
        <f t="shared" si="78"/>
        <v>366</v>
      </c>
      <c r="T221" s="56">
        <f t="shared" si="65"/>
        <v>31</v>
      </c>
      <c r="U221" s="56">
        <f t="shared" si="79"/>
        <v>16</v>
      </c>
      <c r="V221" s="56">
        <f t="shared" si="80"/>
        <v>15</v>
      </c>
      <c r="W221" s="126">
        <f t="shared" si="81"/>
        <v>0</v>
      </c>
      <c r="X221" s="56">
        <f t="shared" si="66"/>
        <v>4159</v>
      </c>
      <c r="Y221" s="127">
        <f t="shared" si="89"/>
        <v>10042.629999999999</v>
      </c>
      <c r="Z221" s="127">
        <f t="shared" si="88"/>
        <v>18490.130043235808</v>
      </c>
      <c r="AA221" s="56">
        <f t="shared" si="82"/>
        <v>196</v>
      </c>
      <c r="AB221" s="88">
        <f t="shared" si="67"/>
        <v>49692</v>
      </c>
      <c r="AC221" s="56">
        <f t="shared" si="85"/>
        <v>5</v>
      </c>
      <c r="AD221" s="85">
        <f t="shared" si="68"/>
        <v>0</v>
      </c>
      <c r="AE221" s="85">
        <f t="shared" si="62"/>
        <v>8.6999999999999994E-2</v>
      </c>
      <c r="AF221" s="85">
        <f t="shared" si="63"/>
        <v>31026.35321856301</v>
      </c>
      <c r="AG221" s="85">
        <f t="shared" si="61"/>
        <v>31004.637234985526</v>
      </c>
      <c r="AK221" s="56" t="str">
        <f t="shared" si="86"/>
        <v/>
      </c>
      <c r="AL221" s="56" t="str">
        <f t="shared" si="87"/>
        <v/>
      </c>
    </row>
    <row r="222" spans="1:38" ht="15.75" thickBot="1" x14ac:dyDescent="0.25">
      <c r="A222" s="118">
        <f t="shared" si="64"/>
        <v>164</v>
      </c>
      <c r="B222" s="123">
        <f t="shared" si="69"/>
        <v>49720</v>
      </c>
      <c r="C222" s="123">
        <f t="shared" si="83"/>
        <v>49723</v>
      </c>
      <c r="D222" s="250">
        <f t="shared" si="70"/>
        <v>31004.637234985526</v>
      </c>
      <c r="E222" s="251">
        <f t="shared" si="90"/>
        <v>31004.637234985526</v>
      </c>
      <c r="F222" s="251">
        <f t="shared" si="84"/>
        <v>7120.37</v>
      </c>
      <c r="G222" s="263">
        <f t="shared" si="71"/>
        <v>23884.27</v>
      </c>
      <c r="H222" s="251">
        <f t="shared" si="72"/>
        <v>3234126.6600000006</v>
      </c>
      <c r="I222" s="124"/>
      <c r="J222" s="103"/>
      <c r="K222" s="104"/>
      <c r="L222" s="105"/>
      <c r="M222" s="158"/>
      <c r="N222" s="122">
        <f t="shared" si="73"/>
        <v>0</v>
      </c>
      <c r="O222" s="56">
        <f t="shared" si="74"/>
        <v>15</v>
      </c>
      <c r="P222" s="56">
        <f t="shared" si="75"/>
        <v>15</v>
      </c>
      <c r="Q222" s="56">
        <f t="shared" si="76"/>
        <v>2</v>
      </c>
      <c r="R222" s="56">
        <f t="shared" si="77"/>
        <v>2036</v>
      </c>
      <c r="S222" s="56">
        <f t="shared" si="78"/>
        <v>366</v>
      </c>
      <c r="T222" s="56">
        <f t="shared" si="65"/>
        <v>29</v>
      </c>
      <c r="U222" s="56">
        <f t="shared" si="79"/>
        <v>16</v>
      </c>
      <c r="V222" s="56">
        <f t="shared" si="80"/>
        <v>15</v>
      </c>
      <c r="W222" s="126">
        <f t="shared" si="81"/>
        <v>0</v>
      </c>
      <c r="X222" s="56">
        <f t="shared" si="66"/>
        <v>4158</v>
      </c>
      <c r="Y222" s="127">
        <f t="shared" si="89"/>
        <v>10020.879999999999</v>
      </c>
      <c r="Z222" s="127">
        <f t="shared" si="88"/>
        <v>18490.130043235808</v>
      </c>
      <c r="AA222" s="56">
        <f t="shared" si="82"/>
        <v>195</v>
      </c>
      <c r="AB222" s="88">
        <f t="shared" si="67"/>
        <v>49723</v>
      </c>
      <c r="AC222" s="56">
        <f t="shared" si="85"/>
        <v>1</v>
      </c>
      <c r="AD222" s="85">
        <f t="shared" si="68"/>
        <v>0</v>
      </c>
      <c r="AE222" s="85">
        <f t="shared" si="62"/>
        <v>8.6999999999999994E-2</v>
      </c>
      <c r="AF222" s="85">
        <f t="shared" si="63"/>
        <v>31030.581239736381</v>
      </c>
      <c r="AG222" s="85">
        <f t="shared" si="61"/>
        <v>31004.637234985526</v>
      </c>
      <c r="AK222" s="56" t="str">
        <f t="shared" si="86"/>
        <v/>
      </c>
      <c r="AL222" s="56" t="str">
        <f t="shared" si="87"/>
        <v/>
      </c>
    </row>
    <row r="223" spans="1:38" ht="15.75" thickBot="1" x14ac:dyDescent="0.25">
      <c r="A223" s="118">
        <f t="shared" si="64"/>
        <v>165</v>
      </c>
      <c r="B223" s="123">
        <f t="shared" si="69"/>
        <v>49749</v>
      </c>
      <c r="C223" s="123">
        <f t="shared" si="83"/>
        <v>49752</v>
      </c>
      <c r="D223" s="250">
        <f t="shared" si="70"/>
        <v>31004.637234985526</v>
      </c>
      <c r="E223" s="251">
        <f t="shared" si="90"/>
        <v>31004.637234985526</v>
      </c>
      <c r="F223" s="251">
        <f t="shared" si="84"/>
        <v>8710.3700000000008</v>
      </c>
      <c r="G223" s="263">
        <f t="shared" si="71"/>
        <v>22294.27</v>
      </c>
      <c r="H223" s="251">
        <f t="shared" si="72"/>
        <v>3225416.2900000005</v>
      </c>
      <c r="I223" s="124"/>
      <c r="J223" s="103"/>
      <c r="K223" s="104"/>
      <c r="L223" s="105"/>
      <c r="M223" s="158"/>
      <c r="N223" s="122">
        <f t="shared" si="73"/>
        <v>0</v>
      </c>
      <c r="O223" s="56">
        <f t="shared" si="74"/>
        <v>15</v>
      </c>
      <c r="P223" s="56">
        <f t="shared" si="75"/>
        <v>15</v>
      </c>
      <c r="Q223" s="56">
        <f t="shared" si="76"/>
        <v>3</v>
      </c>
      <c r="R223" s="56">
        <f t="shared" si="77"/>
        <v>2036</v>
      </c>
      <c r="S223" s="56">
        <f t="shared" si="78"/>
        <v>366</v>
      </c>
      <c r="T223" s="56">
        <f t="shared" si="65"/>
        <v>31</v>
      </c>
      <c r="U223" s="56">
        <f t="shared" si="79"/>
        <v>14</v>
      </c>
      <c r="V223" s="56">
        <f t="shared" si="80"/>
        <v>15</v>
      </c>
      <c r="W223" s="126">
        <f t="shared" si="81"/>
        <v>0</v>
      </c>
      <c r="X223" s="56">
        <f t="shared" si="66"/>
        <v>4157</v>
      </c>
      <c r="Y223" s="127">
        <f t="shared" si="89"/>
        <v>9998.8700000000008</v>
      </c>
      <c r="Z223" s="127">
        <f t="shared" si="88"/>
        <v>18490.130043235808</v>
      </c>
      <c r="AA223" s="56">
        <f t="shared" si="82"/>
        <v>194</v>
      </c>
      <c r="AB223" s="88">
        <f t="shared" si="67"/>
        <v>49752</v>
      </c>
      <c r="AC223" s="56">
        <f t="shared" si="85"/>
        <v>2</v>
      </c>
      <c r="AD223" s="85">
        <f t="shared" si="68"/>
        <v>0</v>
      </c>
      <c r="AE223" s="85">
        <f t="shared" si="62"/>
        <v>8.6999999999999994E-2</v>
      </c>
      <c r="AF223" s="85">
        <f t="shared" si="63"/>
        <v>31034.526810265557</v>
      </c>
      <c r="AG223" s="85">
        <f t="shared" si="61"/>
        <v>31004.637234985526</v>
      </c>
      <c r="AK223" s="56" t="str">
        <f t="shared" si="86"/>
        <v/>
      </c>
      <c r="AL223" s="56" t="str">
        <f t="shared" si="87"/>
        <v/>
      </c>
    </row>
    <row r="224" spans="1:38" ht="15.75" thickBot="1" x14ac:dyDescent="0.25">
      <c r="A224" s="118">
        <f t="shared" si="64"/>
        <v>166</v>
      </c>
      <c r="B224" s="123">
        <f t="shared" si="69"/>
        <v>49780</v>
      </c>
      <c r="C224" s="123">
        <f t="shared" si="83"/>
        <v>49783</v>
      </c>
      <c r="D224" s="250">
        <f t="shared" si="70"/>
        <v>31004.637234985526</v>
      </c>
      <c r="E224" s="251">
        <f t="shared" si="90"/>
        <v>31004.637234985526</v>
      </c>
      <c r="F224" s="251">
        <f t="shared" si="84"/>
        <v>7237.02</v>
      </c>
      <c r="G224" s="263">
        <f t="shared" si="71"/>
        <v>23767.62</v>
      </c>
      <c r="H224" s="251">
        <f t="shared" si="72"/>
        <v>3218179.2700000005</v>
      </c>
      <c r="I224" s="124"/>
      <c r="J224" s="103"/>
      <c r="K224" s="104"/>
      <c r="L224" s="105"/>
      <c r="M224" s="158"/>
      <c r="N224" s="122">
        <f t="shared" si="73"/>
        <v>1</v>
      </c>
      <c r="O224" s="56">
        <f t="shared" si="74"/>
        <v>15</v>
      </c>
      <c r="P224" s="56">
        <f t="shared" si="75"/>
        <v>15</v>
      </c>
      <c r="Q224" s="56">
        <f t="shared" si="76"/>
        <v>4</v>
      </c>
      <c r="R224" s="56">
        <f t="shared" si="77"/>
        <v>2036</v>
      </c>
      <c r="S224" s="56">
        <f t="shared" si="78"/>
        <v>366</v>
      </c>
      <c r="T224" s="56">
        <f t="shared" si="65"/>
        <v>30</v>
      </c>
      <c r="U224" s="56">
        <f t="shared" si="79"/>
        <v>16</v>
      </c>
      <c r="V224" s="56">
        <f t="shared" si="80"/>
        <v>15</v>
      </c>
      <c r="W224" s="126">
        <f t="shared" si="81"/>
        <v>0</v>
      </c>
      <c r="X224" s="56">
        <f t="shared" si="66"/>
        <v>4156</v>
      </c>
      <c r="Y224" s="127">
        <f t="shared" si="89"/>
        <v>9971.94</v>
      </c>
      <c r="Z224" s="127">
        <f t="shared" si="88"/>
        <v>18490.130043235808</v>
      </c>
      <c r="AA224" s="56">
        <f t="shared" si="82"/>
        <v>193</v>
      </c>
      <c r="AB224" s="88">
        <f t="shared" si="67"/>
        <v>49783</v>
      </c>
      <c r="AC224" s="56">
        <f t="shared" si="85"/>
        <v>5</v>
      </c>
      <c r="AD224" s="85">
        <f t="shared" si="68"/>
        <v>0</v>
      </c>
      <c r="AE224" s="85">
        <f t="shared" si="62"/>
        <v>8.6999999999999994E-2</v>
      </c>
      <c r="AF224" s="85">
        <f t="shared" si="63"/>
        <v>31023.722700228638</v>
      </c>
      <c r="AG224" s="85">
        <f t="shared" ref="AG224:AG287" si="91">IF((H223+G224)&lt;E223,H223+G224,IF(L223=$V$55,E223,IF(I223=0,E223,H223*(($O$32/12)/(1-(1+($O$32/12))^-(AA223))))))</f>
        <v>31004.637234985526</v>
      </c>
      <c r="AK224" s="56" t="str">
        <f t="shared" si="86"/>
        <v>Есть</v>
      </c>
      <c r="AL224" s="56" t="str">
        <f t="shared" si="87"/>
        <v>Нет</v>
      </c>
    </row>
    <row r="225" spans="1:39" ht="15.75" thickBot="1" x14ac:dyDescent="0.25">
      <c r="A225" s="118">
        <f t="shared" si="64"/>
        <v>167</v>
      </c>
      <c r="B225" s="123">
        <f t="shared" si="69"/>
        <v>49810</v>
      </c>
      <c r="C225" s="123">
        <f t="shared" si="83"/>
        <v>49814</v>
      </c>
      <c r="D225" s="250">
        <f t="shared" si="70"/>
        <v>31004.637234985526</v>
      </c>
      <c r="E225" s="251">
        <f t="shared" si="90"/>
        <v>31004.637234985526</v>
      </c>
      <c r="F225" s="251">
        <f t="shared" si="84"/>
        <v>8055.33</v>
      </c>
      <c r="G225" s="263">
        <f t="shared" si="71"/>
        <v>22949.31</v>
      </c>
      <c r="H225" s="251">
        <f t="shared" si="72"/>
        <v>3210123.9400000004</v>
      </c>
      <c r="I225" s="124"/>
      <c r="J225" s="103"/>
      <c r="K225" s="104"/>
      <c r="L225" s="105"/>
      <c r="M225" s="158"/>
      <c r="N225" s="122">
        <f t="shared" si="73"/>
        <v>0</v>
      </c>
      <c r="O225" s="56">
        <f t="shared" si="74"/>
        <v>15</v>
      </c>
      <c r="P225" s="56">
        <f t="shared" si="75"/>
        <v>15</v>
      </c>
      <c r="Q225" s="56">
        <f t="shared" si="76"/>
        <v>5</v>
      </c>
      <c r="R225" s="56">
        <f t="shared" si="77"/>
        <v>2036</v>
      </c>
      <c r="S225" s="56">
        <f t="shared" si="78"/>
        <v>366</v>
      </c>
      <c r="T225" s="56">
        <f t="shared" si="65"/>
        <v>31</v>
      </c>
      <c r="U225" s="56">
        <f t="shared" si="79"/>
        <v>15</v>
      </c>
      <c r="V225" s="56">
        <f t="shared" si="80"/>
        <v>15</v>
      </c>
      <c r="W225" s="126">
        <f t="shared" si="81"/>
        <v>0</v>
      </c>
      <c r="X225" s="56">
        <f t="shared" si="66"/>
        <v>4155</v>
      </c>
      <c r="Y225" s="127">
        <f t="shared" si="89"/>
        <v>9949.56</v>
      </c>
      <c r="Z225" s="127">
        <f t="shared" si="88"/>
        <v>18490.130043235808</v>
      </c>
      <c r="AA225" s="56">
        <f t="shared" si="82"/>
        <v>192</v>
      </c>
      <c r="AB225" s="88">
        <f t="shared" si="67"/>
        <v>49813</v>
      </c>
      <c r="AC225" s="56">
        <f t="shared" si="85"/>
        <v>7</v>
      </c>
      <c r="AD225" s="85">
        <f t="shared" si="68"/>
        <v>0</v>
      </c>
      <c r="AE225" s="85">
        <f t="shared" ref="AE225:AE288" si="92">IF(AD225&gt;=1,$O$31,IF(AE224=$O$31,AE224,$O$32))</f>
        <v>8.6999999999999994E-2</v>
      </c>
      <c r="AF225" s="85">
        <f t="shared" ref="AF225:AF288" si="93">IF((H224+G225)&lt;E224,H224+G225,IF(L224=$V$55,E224,IF(I224=0,IF($O$32=$O$31,E224,H224*(($O$31/12)/(1-(1+($O$31/12))^-(AA224)))),H224*(($O$31/12)/(1-(1+($O$31/12))^-(AA224))))))</f>
        <v>31027.60271428914</v>
      </c>
      <c r="AG225" s="85">
        <f t="shared" si="91"/>
        <v>31004.637234985526</v>
      </c>
      <c r="AK225" s="56" t="str">
        <f t="shared" si="86"/>
        <v/>
      </c>
      <c r="AL225" s="56" t="str">
        <f t="shared" si="87"/>
        <v/>
      </c>
    </row>
    <row r="226" spans="1:39" ht="15.75" thickBot="1" x14ac:dyDescent="0.25">
      <c r="A226" s="118">
        <f t="shared" si="64"/>
        <v>168</v>
      </c>
      <c r="B226" s="123">
        <f t="shared" si="69"/>
        <v>49841</v>
      </c>
      <c r="C226" s="123">
        <f t="shared" si="83"/>
        <v>49844</v>
      </c>
      <c r="D226" s="250">
        <f t="shared" si="70"/>
        <v>31004.637234985526</v>
      </c>
      <c r="E226" s="251">
        <f t="shared" si="90"/>
        <v>31004.637234985526</v>
      </c>
      <c r="F226" s="251">
        <f t="shared" si="84"/>
        <v>7349.71</v>
      </c>
      <c r="G226" s="263">
        <f t="shared" si="71"/>
        <v>23654.93</v>
      </c>
      <c r="H226" s="251">
        <f t="shared" si="72"/>
        <v>3202774.2300000004</v>
      </c>
      <c r="I226" s="124"/>
      <c r="J226" s="103"/>
      <c r="K226" s="104"/>
      <c r="L226" s="105"/>
      <c r="M226" s="158"/>
      <c r="N226" s="122">
        <f t="shared" si="73"/>
        <v>0</v>
      </c>
      <c r="O226" s="56">
        <f t="shared" si="74"/>
        <v>15</v>
      </c>
      <c r="P226" s="56">
        <f t="shared" si="75"/>
        <v>15</v>
      </c>
      <c r="Q226" s="56">
        <f t="shared" si="76"/>
        <v>6</v>
      </c>
      <c r="R226" s="56">
        <f t="shared" si="77"/>
        <v>2036</v>
      </c>
      <c r="S226" s="56">
        <f t="shared" si="78"/>
        <v>366</v>
      </c>
      <c r="T226" s="56">
        <f t="shared" si="65"/>
        <v>30</v>
      </c>
      <c r="U226" s="56">
        <f t="shared" si="79"/>
        <v>16</v>
      </c>
      <c r="V226" s="56">
        <f t="shared" si="80"/>
        <v>15</v>
      </c>
      <c r="W226" s="126">
        <f t="shared" si="81"/>
        <v>0</v>
      </c>
      <c r="X226" s="56">
        <f t="shared" si="66"/>
        <v>4154</v>
      </c>
      <c r="Y226" s="127">
        <f t="shared" si="89"/>
        <v>9924.66</v>
      </c>
      <c r="Z226" s="127">
        <f t="shared" si="88"/>
        <v>18490.130043235808</v>
      </c>
      <c r="AA226" s="56">
        <f t="shared" si="82"/>
        <v>191</v>
      </c>
      <c r="AB226" s="88">
        <f t="shared" si="67"/>
        <v>49844</v>
      </c>
      <c r="AC226" s="56">
        <f t="shared" si="85"/>
        <v>3</v>
      </c>
      <c r="AD226" s="85">
        <f t="shared" si="68"/>
        <v>0</v>
      </c>
      <c r="AE226" s="85">
        <f t="shared" si="92"/>
        <v>8.6999999999999994E-2</v>
      </c>
      <c r="AF226" s="85">
        <f t="shared" si="93"/>
        <v>31024.128078513844</v>
      </c>
      <c r="AG226" s="85">
        <f t="shared" si="91"/>
        <v>31004.637234985526</v>
      </c>
      <c r="AK226" s="56" t="str">
        <f t="shared" si="86"/>
        <v/>
      </c>
      <c r="AL226" s="56" t="str">
        <f t="shared" si="87"/>
        <v/>
      </c>
    </row>
    <row r="227" spans="1:39" ht="15.75" thickBot="1" x14ac:dyDescent="0.25">
      <c r="A227" s="118">
        <f t="shared" si="64"/>
        <v>169</v>
      </c>
      <c r="B227" s="123">
        <f t="shared" si="69"/>
        <v>49871</v>
      </c>
      <c r="C227" s="123">
        <f t="shared" si="83"/>
        <v>49874</v>
      </c>
      <c r="D227" s="250">
        <f t="shared" si="70"/>
        <v>31004.637234985526</v>
      </c>
      <c r="E227" s="251">
        <f t="shared" si="90"/>
        <v>31004.637234985526</v>
      </c>
      <c r="F227" s="251">
        <f t="shared" si="84"/>
        <v>8165.18</v>
      </c>
      <c r="G227" s="263">
        <f t="shared" si="71"/>
        <v>22839.46</v>
      </c>
      <c r="H227" s="251">
        <f t="shared" si="72"/>
        <v>3194609.0500000003</v>
      </c>
      <c r="I227" s="124"/>
      <c r="J227" s="103"/>
      <c r="K227" s="104"/>
      <c r="L227" s="105"/>
      <c r="M227" s="158"/>
      <c r="N227" s="122">
        <f t="shared" si="73"/>
        <v>0</v>
      </c>
      <c r="O227" s="56">
        <f t="shared" si="74"/>
        <v>15</v>
      </c>
      <c r="P227" s="56">
        <f t="shared" si="75"/>
        <v>15</v>
      </c>
      <c r="Q227" s="56">
        <f t="shared" si="76"/>
        <v>7</v>
      </c>
      <c r="R227" s="56">
        <f t="shared" si="77"/>
        <v>2036</v>
      </c>
      <c r="S227" s="56">
        <f t="shared" si="78"/>
        <v>366</v>
      </c>
      <c r="T227" s="56">
        <f t="shared" si="65"/>
        <v>31</v>
      </c>
      <c r="U227" s="56">
        <f t="shared" si="79"/>
        <v>15</v>
      </c>
      <c r="V227" s="56">
        <f t="shared" si="80"/>
        <v>15</v>
      </c>
      <c r="W227" s="126">
        <f t="shared" si="81"/>
        <v>0</v>
      </c>
      <c r="X227" s="56">
        <f t="shared" si="66"/>
        <v>4153</v>
      </c>
      <c r="Y227" s="127">
        <f t="shared" si="89"/>
        <v>9901.94</v>
      </c>
      <c r="Z227" s="127">
        <f t="shared" si="88"/>
        <v>18490.130043235808</v>
      </c>
      <c r="AA227" s="56">
        <f t="shared" si="82"/>
        <v>190</v>
      </c>
      <c r="AB227" s="88">
        <f t="shared" si="67"/>
        <v>49874</v>
      </c>
      <c r="AC227" s="56">
        <f t="shared" si="85"/>
        <v>5</v>
      </c>
      <c r="AD227" s="85">
        <f t="shared" si="68"/>
        <v>0</v>
      </c>
      <c r="AE227" s="85">
        <f t="shared" si="92"/>
        <v>8.6999999999999994E-2</v>
      </c>
      <c r="AF227" s="85">
        <f t="shared" si="93"/>
        <v>31028.013097508039</v>
      </c>
      <c r="AG227" s="85">
        <f t="shared" si="91"/>
        <v>31004.637234985526</v>
      </c>
      <c r="AK227" s="56" t="str">
        <f t="shared" si="86"/>
        <v/>
      </c>
      <c r="AL227" s="56" t="str">
        <f t="shared" si="87"/>
        <v/>
      </c>
    </row>
    <row r="228" spans="1:39" ht="15.75" thickBot="1" x14ac:dyDescent="0.25">
      <c r="A228" s="118">
        <f t="shared" si="64"/>
        <v>170</v>
      </c>
      <c r="B228" s="123">
        <f t="shared" si="69"/>
        <v>49902</v>
      </c>
      <c r="C228" s="123">
        <f t="shared" si="83"/>
        <v>49905</v>
      </c>
      <c r="D228" s="250">
        <f t="shared" si="70"/>
        <v>31004.637234985526</v>
      </c>
      <c r="E228" s="251">
        <f t="shared" si="90"/>
        <v>31004.637234985526</v>
      </c>
      <c r="F228" s="251">
        <f t="shared" si="84"/>
        <v>7464.04</v>
      </c>
      <c r="G228" s="263">
        <f t="shared" si="71"/>
        <v>23540.6</v>
      </c>
      <c r="H228" s="251">
        <f t="shared" si="72"/>
        <v>3187145.0100000002</v>
      </c>
      <c r="I228" s="124"/>
      <c r="J228" s="103"/>
      <c r="K228" s="104"/>
      <c r="L228" s="105"/>
      <c r="M228" s="158"/>
      <c r="N228" s="122">
        <f t="shared" si="73"/>
        <v>0</v>
      </c>
      <c r="O228" s="56">
        <f t="shared" si="74"/>
        <v>15</v>
      </c>
      <c r="P228" s="56">
        <f t="shared" si="75"/>
        <v>15</v>
      </c>
      <c r="Q228" s="56">
        <f t="shared" si="76"/>
        <v>8</v>
      </c>
      <c r="R228" s="56">
        <f t="shared" si="77"/>
        <v>2036</v>
      </c>
      <c r="S228" s="56">
        <f t="shared" si="78"/>
        <v>366</v>
      </c>
      <c r="T228" s="56">
        <f t="shared" si="65"/>
        <v>31</v>
      </c>
      <c r="U228" s="56">
        <f t="shared" si="79"/>
        <v>16</v>
      </c>
      <c r="V228" s="56">
        <f t="shared" si="80"/>
        <v>15</v>
      </c>
      <c r="W228" s="126">
        <f t="shared" si="81"/>
        <v>0</v>
      </c>
      <c r="X228" s="56">
        <f t="shared" si="66"/>
        <v>4152</v>
      </c>
      <c r="Y228" s="127">
        <f t="shared" si="89"/>
        <v>9876.69</v>
      </c>
      <c r="Z228" s="127">
        <f t="shared" si="88"/>
        <v>18490.130043235808</v>
      </c>
      <c r="AA228" s="56">
        <f t="shared" si="82"/>
        <v>189</v>
      </c>
      <c r="AB228" s="88">
        <f t="shared" si="67"/>
        <v>49905</v>
      </c>
      <c r="AC228" s="56">
        <f t="shared" si="85"/>
        <v>1</v>
      </c>
      <c r="AD228" s="85">
        <f t="shared" si="68"/>
        <v>0</v>
      </c>
      <c r="AE228" s="85">
        <f t="shared" si="92"/>
        <v>8.6999999999999994E-2</v>
      </c>
      <c r="AF228" s="85">
        <f t="shared" si="93"/>
        <v>31024.543361196</v>
      </c>
      <c r="AG228" s="85">
        <f t="shared" si="91"/>
        <v>31004.637234985526</v>
      </c>
      <c r="AK228" s="56" t="str">
        <f t="shared" si="86"/>
        <v/>
      </c>
      <c r="AL228" s="56" t="str">
        <f t="shared" si="87"/>
        <v/>
      </c>
    </row>
    <row r="229" spans="1:39" ht="15.75" thickBot="1" x14ac:dyDescent="0.25">
      <c r="A229" s="118">
        <f t="shared" si="64"/>
        <v>171</v>
      </c>
      <c r="B229" s="123">
        <f t="shared" si="69"/>
        <v>49933</v>
      </c>
      <c r="C229" s="123">
        <f t="shared" si="83"/>
        <v>49936</v>
      </c>
      <c r="D229" s="250">
        <f t="shared" si="70"/>
        <v>31004.637234985526</v>
      </c>
      <c r="E229" s="251">
        <f t="shared" si="90"/>
        <v>31004.637234985526</v>
      </c>
      <c r="F229" s="251">
        <f t="shared" si="84"/>
        <v>7519.04</v>
      </c>
      <c r="G229" s="263">
        <f t="shared" si="71"/>
        <v>23485.599999999999</v>
      </c>
      <c r="H229" s="251">
        <f t="shared" si="72"/>
        <v>3179625.97</v>
      </c>
      <c r="I229" s="124"/>
      <c r="J229" s="103"/>
      <c r="K229" s="104"/>
      <c r="L229" s="105"/>
      <c r="M229" s="158"/>
      <c r="N229" s="122">
        <f t="shared" si="73"/>
        <v>0</v>
      </c>
      <c r="O229" s="56">
        <f t="shared" si="74"/>
        <v>15</v>
      </c>
      <c r="P229" s="56">
        <f t="shared" si="75"/>
        <v>15</v>
      </c>
      <c r="Q229" s="56">
        <f t="shared" si="76"/>
        <v>9</v>
      </c>
      <c r="R229" s="56">
        <f t="shared" si="77"/>
        <v>2036</v>
      </c>
      <c r="S229" s="56">
        <f t="shared" si="78"/>
        <v>366</v>
      </c>
      <c r="T229" s="56">
        <f t="shared" si="65"/>
        <v>30</v>
      </c>
      <c r="U229" s="56">
        <f t="shared" si="79"/>
        <v>16</v>
      </c>
      <c r="V229" s="56">
        <f t="shared" si="80"/>
        <v>15</v>
      </c>
      <c r="W229" s="126">
        <f t="shared" si="81"/>
        <v>0</v>
      </c>
      <c r="X229" s="56">
        <f t="shared" si="66"/>
        <v>4151</v>
      </c>
      <c r="Y229" s="127">
        <f t="shared" si="89"/>
        <v>9853.6200000000008</v>
      </c>
      <c r="Z229" s="127">
        <f t="shared" si="88"/>
        <v>18490.130043235808</v>
      </c>
      <c r="AA229" s="56">
        <f t="shared" si="82"/>
        <v>188</v>
      </c>
      <c r="AB229" s="88">
        <f t="shared" si="67"/>
        <v>49936</v>
      </c>
      <c r="AC229" s="56">
        <f t="shared" si="85"/>
        <v>4</v>
      </c>
      <c r="AD229" s="85">
        <f t="shared" si="68"/>
        <v>0</v>
      </c>
      <c r="AE229" s="85">
        <f t="shared" si="92"/>
        <v>8.6999999999999994E-2</v>
      </c>
      <c r="AF229" s="85">
        <f t="shared" si="93"/>
        <v>31028.433545629767</v>
      </c>
      <c r="AG229" s="85">
        <f t="shared" si="91"/>
        <v>31004.637234985526</v>
      </c>
      <c r="AK229" s="56" t="str">
        <f t="shared" si="86"/>
        <v/>
      </c>
      <c r="AL229" s="56" t="str">
        <f t="shared" si="87"/>
        <v/>
      </c>
      <c r="AM229" s="85"/>
    </row>
    <row r="230" spans="1:39" ht="15.75" thickBot="1" x14ac:dyDescent="0.25">
      <c r="A230" s="118">
        <f t="shared" si="64"/>
        <v>172</v>
      </c>
      <c r="B230" s="123">
        <f t="shared" si="69"/>
        <v>49963</v>
      </c>
      <c r="C230" s="123">
        <f t="shared" si="83"/>
        <v>49968</v>
      </c>
      <c r="D230" s="250">
        <f t="shared" si="70"/>
        <v>31004.637234985526</v>
      </c>
      <c r="E230" s="251">
        <f t="shared" si="90"/>
        <v>31004.637234985526</v>
      </c>
      <c r="F230" s="251">
        <f t="shared" si="84"/>
        <v>8330.26</v>
      </c>
      <c r="G230" s="263">
        <f t="shared" si="71"/>
        <v>22674.38</v>
      </c>
      <c r="H230" s="251">
        <f t="shared" si="72"/>
        <v>3171295.7100000004</v>
      </c>
      <c r="I230" s="124"/>
      <c r="J230" s="103"/>
      <c r="K230" s="104"/>
      <c r="L230" s="105"/>
      <c r="M230" s="158"/>
      <c r="N230" s="122">
        <f t="shared" si="73"/>
        <v>1</v>
      </c>
      <c r="O230" s="56">
        <f t="shared" si="74"/>
        <v>15</v>
      </c>
      <c r="P230" s="56">
        <f t="shared" si="75"/>
        <v>15</v>
      </c>
      <c r="Q230" s="56">
        <f t="shared" si="76"/>
        <v>10</v>
      </c>
      <c r="R230" s="56">
        <f t="shared" si="77"/>
        <v>2036</v>
      </c>
      <c r="S230" s="56">
        <f t="shared" si="78"/>
        <v>366</v>
      </c>
      <c r="T230" s="56">
        <f t="shared" si="65"/>
        <v>31</v>
      </c>
      <c r="U230" s="56">
        <f t="shared" si="79"/>
        <v>15</v>
      </c>
      <c r="V230" s="56">
        <f t="shared" si="80"/>
        <v>15</v>
      </c>
      <c r="W230" s="126">
        <f t="shared" si="81"/>
        <v>0</v>
      </c>
      <c r="X230" s="56">
        <f t="shared" si="66"/>
        <v>4150</v>
      </c>
      <c r="Y230" s="127">
        <f t="shared" si="89"/>
        <v>9830.3700000000008</v>
      </c>
      <c r="Z230" s="127">
        <f t="shared" si="88"/>
        <v>18490.130043235808</v>
      </c>
      <c r="AA230" s="56">
        <f t="shared" si="82"/>
        <v>187</v>
      </c>
      <c r="AB230" s="88">
        <f t="shared" si="67"/>
        <v>49966</v>
      </c>
      <c r="AC230" s="56">
        <f t="shared" si="85"/>
        <v>6</v>
      </c>
      <c r="AD230" s="85">
        <f t="shared" si="68"/>
        <v>0</v>
      </c>
      <c r="AE230" s="85">
        <f t="shared" si="92"/>
        <v>8.6999999999999994E-2</v>
      </c>
      <c r="AF230" s="85">
        <f t="shared" si="93"/>
        <v>31032.362746115861</v>
      </c>
      <c r="AG230" s="85">
        <f t="shared" si="91"/>
        <v>31004.637234985526</v>
      </c>
      <c r="AK230" s="56" t="str">
        <f t="shared" si="86"/>
        <v>Есть</v>
      </c>
      <c r="AL230" s="56" t="str">
        <f t="shared" si="87"/>
        <v>Нет</v>
      </c>
    </row>
    <row r="231" spans="1:39" ht="15.75" thickBot="1" x14ac:dyDescent="0.25">
      <c r="A231" s="118">
        <f t="shared" si="64"/>
        <v>173</v>
      </c>
      <c r="B231" s="123">
        <f t="shared" si="69"/>
        <v>49994</v>
      </c>
      <c r="C231" s="123">
        <f t="shared" si="83"/>
        <v>49997</v>
      </c>
      <c r="D231" s="250">
        <f t="shared" si="70"/>
        <v>31004.637234985526</v>
      </c>
      <c r="E231" s="251">
        <f t="shared" si="90"/>
        <v>31004.637234985526</v>
      </c>
      <c r="F231" s="251">
        <f t="shared" si="84"/>
        <v>7635.83</v>
      </c>
      <c r="G231" s="263">
        <f t="shared" si="71"/>
        <v>23368.81</v>
      </c>
      <c r="H231" s="251">
        <f t="shared" si="72"/>
        <v>3163659.8800000004</v>
      </c>
      <c r="I231" s="124"/>
      <c r="J231" s="103"/>
      <c r="K231" s="104"/>
      <c r="L231" s="105"/>
      <c r="M231" s="158"/>
      <c r="N231" s="122">
        <f t="shared" si="73"/>
        <v>0</v>
      </c>
      <c r="O231" s="56">
        <f t="shared" si="74"/>
        <v>15</v>
      </c>
      <c r="P231" s="56">
        <f t="shared" si="75"/>
        <v>15</v>
      </c>
      <c r="Q231" s="56">
        <f t="shared" si="76"/>
        <v>11</v>
      </c>
      <c r="R231" s="56">
        <f t="shared" si="77"/>
        <v>2036</v>
      </c>
      <c r="S231" s="56">
        <f t="shared" si="78"/>
        <v>366</v>
      </c>
      <c r="T231" s="56">
        <f t="shared" si="65"/>
        <v>30</v>
      </c>
      <c r="U231" s="56">
        <f t="shared" si="79"/>
        <v>16</v>
      </c>
      <c r="V231" s="56">
        <f t="shared" si="80"/>
        <v>15</v>
      </c>
      <c r="W231" s="126">
        <f t="shared" si="81"/>
        <v>0</v>
      </c>
      <c r="X231" s="56">
        <f t="shared" si="66"/>
        <v>4149</v>
      </c>
      <c r="Y231" s="127">
        <f t="shared" si="89"/>
        <v>9804.6200000000008</v>
      </c>
      <c r="Z231" s="127">
        <f t="shared" si="88"/>
        <v>18490.130043235808</v>
      </c>
      <c r="AA231" s="56">
        <f t="shared" si="82"/>
        <v>186</v>
      </c>
      <c r="AB231" s="88">
        <f t="shared" si="67"/>
        <v>49997</v>
      </c>
      <c r="AC231" s="56">
        <f t="shared" si="85"/>
        <v>2</v>
      </c>
      <c r="AD231" s="85">
        <f t="shared" si="68"/>
        <v>0</v>
      </c>
      <c r="AE231" s="85">
        <f t="shared" si="92"/>
        <v>8.6999999999999994E-2</v>
      </c>
      <c r="AF231" s="85">
        <f t="shared" si="93"/>
        <v>31028.936422701638</v>
      </c>
      <c r="AG231" s="85">
        <f t="shared" si="91"/>
        <v>31004.637234985526</v>
      </c>
      <c r="AK231" s="56" t="str">
        <f t="shared" si="86"/>
        <v/>
      </c>
      <c r="AL231" s="56" t="str">
        <f t="shared" si="87"/>
        <v/>
      </c>
    </row>
    <row r="232" spans="1:39" ht="15.75" thickBot="1" x14ac:dyDescent="0.25">
      <c r="A232" s="118">
        <f t="shared" si="64"/>
        <v>174</v>
      </c>
      <c r="B232" s="123">
        <f t="shared" si="69"/>
        <v>50024</v>
      </c>
      <c r="C232" s="123">
        <f t="shared" si="83"/>
        <v>50027</v>
      </c>
      <c r="D232" s="250">
        <f t="shared" si="70"/>
        <v>31004.637234985526</v>
      </c>
      <c r="E232" s="251">
        <f t="shared" si="90"/>
        <v>31004.637234985526</v>
      </c>
      <c r="F232" s="251">
        <f t="shared" si="84"/>
        <v>8444.11</v>
      </c>
      <c r="G232" s="263">
        <f t="shared" si="71"/>
        <v>22560.53</v>
      </c>
      <c r="H232" s="251">
        <f t="shared" si="72"/>
        <v>3155215.7700000005</v>
      </c>
      <c r="I232" s="124"/>
      <c r="J232" s="103"/>
      <c r="K232" s="104"/>
      <c r="L232" s="105"/>
      <c r="M232" s="158"/>
      <c r="N232" s="122">
        <f t="shared" si="73"/>
        <v>0</v>
      </c>
      <c r="O232" s="56">
        <f t="shared" si="74"/>
        <v>15</v>
      </c>
      <c r="P232" s="56">
        <f t="shared" si="75"/>
        <v>15</v>
      </c>
      <c r="Q232" s="56">
        <f t="shared" si="76"/>
        <v>12</v>
      </c>
      <c r="R232" s="56">
        <f t="shared" si="77"/>
        <v>2036</v>
      </c>
      <c r="S232" s="56">
        <f t="shared" si="78"/>
        <v>366</v>
      </c>
      <c r="T232" s="56">
        <f t="shared" si="65"/>
        <v>31</v>
      </c>
      <c r="U232" s="56">
        <f t="shared" si="79"/>
        <v>15</v>
      </c>
      <c r="V232" s="56">
        <f t="shared" si="80"/>
        <v>15</v>
      </c>
      <c r="W232" s="126">
        <f t="shared" si="81"/>
        <v>0</v>
      </c>
      <c r="X232" s="56">
        <f t="shared" si="66"/>
        <v>4148</v>
      </c>
      <c r="Y232" s="127">
        <f t="shared" si="89"/>
        <v>9781.01</v>
      </c>
      <c r="Z232" s="127">
        <f t="shared" si="88"/>
        <v>18490.130043235808</v>
      </c>
      <c r="AA232" s="56">
        <f t="shared" si="82"/>
        <v>185</v>
      </c>
      <c r="AB232" s="88">
        <f t="shared" si="67"/>
        <v>50027</v>
      </c>
      <c r="AC232" s="56">
        <f t="shared" si="85"/>
        <v>4</v>
      </c>
      <c r="AD232" s="85">
        <f t="shared" si="68"/>
        <v>0</v>
      </c>
      <c r="AE232" s="85">
        <f t="shared" si="92"/>
        <v>8.6999999999999994E-2</v>
      </c>
      <c r="AF232" s="85">
        <f t="shared" si="93"/>
        <v>31032.87198385712</v>
      </c>
      <c r="AG232" s="85">
        <f t="shared" si="91"/>
        <v>31004.637234985526</v>
      </c>
      <c r="AK232" s="56" t="str">
        <f t="shared" si="86"/>
        <v/>
      </c>
      <c r="AL232" s="56" t="str">
        <f t="shared" si="87"/>
        <v/>
      </c>
    </row>
    <row r="233" spans="1:39" ht="15.75" thickBot="1" x14ac:dyDescent="0.25">
      <c r="A233" s="118">
        <f t="shared" si="64"/>
        <v>175</v>
      </c>
      <c r="B233" s="123">
        <f t="shared" si="69"/>
        <v>50055</v>
      </c>
      <c r="C233" s="123">
        <f t="shared" si="83"/>
        <v>50059</v>
      </c>
      <c r="D233" s="250">
        <f t="shared" si="70"/>
        <v>31004.637234985526</v>
      </c>
      <c r="E233" s="251">
        <f t="shared" si="90"/>
        <v>31004.637234985526</v>
      </c>
      <c r="F233" s="251">
        <f t="shared" si="84"/>
        <v>7723.5</v>
      </c>
      <c r="G233" s="263">
        <f t="shared" si="71"/>
        <v>23281.14</v>
      </c>
      <c r="H233" s="251">
        <f t="shared" si="72"/>
        <v>3147492.2700000005</v>
      </c>
      <c r="I233" s="124"/>
      <c r="J233" s="103"/>
      <c r="K233" s="104"/>
      <c r="L233" s="105"/>
      <c r="M233" s="158"/>
      <c r="N233" s="122">
        <f t="shared" si="73"/>
        <v>0</v>
      </c>
      <c r="O233" s="56">
        <f t="shared" si="74"/>
        <v>15</v>
      </c>
      <c r="P233" s="56">
        <f t="shared" si="75"/>
        <v>15</v>
      </c>
      <c r="Q233" s="56">
        <f t="shared" si="76"/>
        <v>1</v>
      </c>
      <c r="R233" s="56">
        <f t="shared" si="77"/>
        <v>2037</v>
      </c>
      <c r="S233" s="56">
        <f t="shared" si="78"/>
        <v>365</v>
      </c>
      <c r="T233" s="56">
        <f t="shared" si="65"/>
        <v>31</v>
      </c>
      <c r="U233" s="56">
        <f t="shared" si="79"/>
        <v>16</v>
      </c>
      <c r="V233" s="56">
        <f t="shared" si="80"/>
        <v>15</v>
      </c>
      <c r="W233" s="126">
        <f t="shared" si="81"/>
        <v>0</v>
      </c>
      <c r="X233" s="56">
        <f t="shared" si="66"/>
        <v>4147</v>
      </c>
      <c r="Y233" s="127">
        <f t="shared" si="89"/>
        <v>9754.9</v>
      </c>
      <c r="Z233" s="127">
        <f t="shared" si="88"/>
        <v>18490.130043235808</v>
      </c>
      <c r="AA233" s="56">
        <f t="shared" si="82"/>
        <v>184</v>
      </c>
      <c r="AB233" s="88">
        <f t="shared" si="67"/>
        <v>50058</v>
      </c>
      <c r="AC233" s="56">
        <f t="shared" si="85"/>
        <v>7</v>
      </c>
      <c r="AD233" s="85">
        <f t="shared" si="68"/>
        <v>0</v>
      </c>
      <c r="AE233" s="85">
        <f t="shared" si="92"/>
        <v>8.6999999999999994E-2</v>
      </c>
      <c r="AF233" s="85">
        <f t="shared" si="93"/>
        <v>31029.451875738036</v>
      </c>
      <c r="AG233" s="85">
        <f t="shared" si="91"/>
        <v>31004.637234985526</v>
      </c>
      <c r="AK233" s="56" t="str">
        <f t="shared" si="86"/>
        <v/>
      </c>
      <c r="AL233" s="56" t="str">
        <f t="shared" si="87"/>
        <v/>
      </c>
    </row>
    <row r="234" spans="1:39" ht="15.75" thickBot="1" x14ac:dyDescent="0.25">
      <c r="A234" s="118">
        <f t="shared" si="64"/>
        <v>176</v>
      </c>
      <c r="B234" s="123">
        <f t="shared" si="69"/>
        <v>50086</v>
      </c>
      <c r="C234" s="123">
        <f t="shared" si="83"/>
        <v>50089</v>
      </c>
      <c r="D234" s="250">
        <f t="shared" si="70"/>
        <v>31004.637234985526</v>
      </c>
      <c r="E234" s="251">
        <f t="shared" si="90"/>
        <v>31004.637234985526</v>
      </c>
      <c r="F234" s="251">
        <f t="shared" si="84"/>
        <v>7747.69</v>
      </c>
      <c r="G234" s="263">
        <f t="shared" si="71"/>
        <v>23256.95</v>
      </c>
      <c r="H234" s="251">
        <f t="shared" si="72"/>
        <v>3139744.5800000005</v>
      </c>
      <c r="I234" s="124"/>
      <c r="J234" s="103"/>
      <c r="K234" s="104"/>
      <c r="L234" s="105"/>
      <c r="M234" s="158"/>
      <c r="N234" s="122">
        <f t="shared" si="73"/>
        <v>0</v>
      </c>
      <c r="O234" s="56">
        <f t="shared" si="74"/>
        <v>15</v>
      </c>
      <c r="P234" s="56">
        <f t="shared" si="75"/>
        <v>15</v>
      </c>
      <c r="Q234" s="56">
        <f t="shared" si="76"/>
        <v>2</v>
      </c>
      <c r="R234" s="56">
        <f t="shared" si="77"/>
        <v>2037</v>
      </c>
      <c r="S234" s="56">
        <f t="shared" si="78"/>
        <v>365</v>
      </c>
      <c r="T234" s="56">
        <f t="shared" si="65"/>
        <v>28</v>
      </c>
      <c r="U234" s="56">
        <f t="shared" si="79"/>
        <v>16</v>
      </c>
      <c r="V234" s="56">
        <f t="shared" si="80"/>
        <v>15</v>
      </c>
      <c r="W234" s="126">
        <f t="shared" si="81"/>
        <v>0</v>
      </c>
      <c r="X234" s="56">
        <f t="shared" si="66"/>
        <v>4146</v>
      </c>
      <c r="Y234" s="127">
        <f t="shared" si="89"/>
        <v>9731.02</v>
      </c>
      <c r="Z234" s="127">
        <f t="shared" si="88"/>
        <v>18490.130043235808</v>
      </c>
      <c r="AA234" s="56">
        <f t="shared" si="82"/>
        <v>183</v>
      </c>
      <c r="AB234" s="88">
        <f t="shared" si="67"/>
        <v>50089</v>
      </c>
      <c r="AC234" s="56">
        <f t="shared" si="85"/>
        <v>3</v>
      </c>
      <c r="AD234" s="85">
        <f t="shared" si="68"/>
        <v>0</v>
      </c>
      <c r="AE234" s="85">
        <f t="shared" si="92"/>
        <v>8.6999999999999994E-2</v>
      </c>
      <c r="AF234" s="85">
        <f t="shared" si="93"/>
        <v>31033.697883120283</v>
      </c>
      <c r="AG234" s="85">
        <f t="shared" si="91"/>
        <v>31004.637234985526</v>
      </c>
      <c r="AK234" s="56" t="str">
        <f t="shared" si="86"/>
        <v/>
      </c>
      <c r="AL234" s="56" t="str">
        <f t="shared" si="87"/>
        <v/>
      </c>
    </row>
    <row r="235" spans="1:39" ht="15.75" thickBot="1" x14ac:dyDescent="0.25">
      <c r="A235" s="118">
        <f t="shared" si="64"/>
        <v>177</v>
      </c>
      <c r="B235" s="123">
        <f t="shared" si="69"/>
        <v>50114</v>
      </c>
      <c r="C235" s="123">
        <f t="shared" si="83"/>
        <v>50117</v>
      </c>
      <c r="D235" s="250">
        <f t="shared" si="70"/>
        <v>31004.637234985526</v>
      </c>
      <c r="E235" s="251">
        <f t="shared" si="90"/>
        <v>31004.637234985526</v>
      </c>
      <c r="F235" s="251">
        <f t="shared" si="84"/>
        <v>10050.07</v>
      </c>
      <c r="G235" s="263">
        <f t="shared" si="71"/>
        <v>20954.57</v>
      </c>
      <c r="H235" s="251">
        <f t="shared" si="72"/>
        <v>3129694.5100000007</v>
      </c>
      <c r="I235" s="124"/>
      <c r="J235" s="103"/>
      <c r="K235" s="104"/>
      <c r="L235" s="105"/>
      <c r="M235" s="158"/>
      <c r="N235" s="122">
        <f t="shared" si="73"/>
        <v>0</v>
      </c>
      <c r="O235" s="56">
        <f t="shared" si="74"/>
        <v>15</v>
      </c>
      <c r="P235" s="56">
        <f t="shared" si="75"/>
        <v>15</v>
      </c>
      <c r="Q235" s="56">
        <f t="shared" si="76"/>
        <v>3</v>
      </c>
      <c r="R235" s="56">
        <f t="shared" si="77"/>
        <v>2037</v>
      </c>
      <c r="S235" s="56">
        <f t="shared" si="78"/>
        <v>365</v>
      </c>
      <c r="T235" s="56">
        <f t="shared" si="65"/>
        <v>31</v>
      </c>
      <c r="U235" s="56">
        <f t="shared" si="79"/>
        <v>13</v>
      </c>
      <c r="V235" s="56">
        <f t="shared" si="80"/>
        <v>15</v>
      </c>
      <c r="W235" s="126">
        <f t="shared" si="81"/>
        <v>0</v>
      </c>
      <c r="X235" s="56">
        <f t="shared" si="66"/>
        <v>4145</v>
      </c>
      <c r="Y235" s="127">
        <f t="shared" si="89"/>
        <v>9707.07</v>
      </c>
      <c r="Z235" s="127">
        <f t="shared" si="88"/>
        <v>18490.130043235808</v>
      </c>
      <c r="AA235" s="56">
        <f t="shared" si="82"/>
        <v>182</v>
      </c>
      <c r="AB235" s="88">
        <f t="shared" si="67"/>
        <v>50117</v>
      </c>
      <c r="AC235" s="56">
        <f t="shared" si="85"/>
        <v>3</v>
      </c>
      <c r="AD235" s="85">
        <f t="shared" si="68"/>
        <v>0</v>
      </c>
      <c r="AE235" s="85">
        <f t="shared" si="92"/>
        <v>8.6999999999999994E-2</v>
      </c>
      <c r="AF235" s="85">
        <f t="shared" si="93"/>
        <v>31038.311390947754</v>
      </c>
      <c r="AG235" s="85">
        <f t="shared" si="91"/>
        <v>31004.637234985526</v>
      </c>
      <c r="AK235" s="56" t="str">
        <f t="shared" si="86"/>
        <v/>
      </c>
      <c r="AL235" s="56" t="str">
        <f t="shared" si="87"/>
        <v/>
      </c>
    </row>
    <row r="236" spans="1:39" ht="15.75" thickBot="1" x14ac:dyDescent="0.25">
      <c r="A236" s="118">
        <f t="shared" si="64"/>
        <v>178</v>
      </c>
      <c r="B236" s="123">
        <f t="shared" si="69"/>
        <v>50145</v>
      </c>
      <c r="C236" s="123">
        <f t="shared" si="83"/>
        <v>50150</v>
      </c>
      <c r="D236" s="250">
        <f t="shared" si="70"/>
        <v>31004.637234985526</v>
      </c>
      <c r="E236" s="251">
        <f t="shared" si="90"/>
        <v>31004.637234985526</v>
      </c>
      <c r="F236" s="251">
        <f t="shared" si="84"/>
        <v>7879.2</v>
      </c>
      <c r="G236" s="263">
        <f t="shared" si="71"/>
        <v>23125.439999999999</v>
      </c>
      <c r="H236" s="251">
        <f t="shared" si="72"/>
        <v>3121815.3100000005</v>
      </c>
      <c r="I236" s="124"/>
      <c r="J236" s="103"/>
      <c r="K236" s="104"/>
      <c r="L236" s="105"/>
      <c r="M236" s="158"/>
      <c r="N236" s="122">
        <f t="shared" si="73"/>
        <v>1</v>
      </c>
      <c r="O236" s="56">
        <f t="shared" si="74"/>
        <v>15</v>
      </c>
      <c r="P236" s="56">
        <f t="shared" si="75"/>
        <v>15</v>
      </c>
      <c r="Q236" s="56">
        <f t="shared" si="76"/>
        <v>4</v>
      </c>
      <c r="R236" s="56">
        <f t="shared" si="77"/>
        <v>2037</v>
      </c>
      <c r="S236" s="56">
        <f t="shared" si="78"/>
        <v>365</v>
      </c>
      <c r="T236" s="56">
        <f t="shared" si="65"/>
        <v>30</v>
      </c>
      <c r="U236" s="56">
        <f t="shared" si="79"/>
        <v>16</v>
      </c>
      <c r="V236" s="56">
        <f t="shared" si="80"/>
        <v>15</v>
      </c>
      <c r="W236" s="126">
        <f t="shared" si="81"/>
        <v>0</v>
      </c>
      <c r="X236" s="56">
        <f t="shared" si="66"/>
        <v>4144</v>
      </c>
      <c r="Y236" s="127">
        <f t="shared" si="89"/>
        <v>9676</v>
      </c>
      <c r="Z236" s="127">
        <f t="shared" si="88"/>
        <v>18490.130043235808</v>
      </c>
      <c r="AA236" s="56">
        <f t="shared" si="82"/>
        <v>181</v>
      </c>
      <c r="AB236" s="88">
        <f t="shared" si="67"/>
        <v>50148</v>
      </c>
      <c r="AC236" s="56">
        <f t="shared" si="85"/>
        <v>6</v>
      </c>
      <c r="AD236" s="85">
        <f t="shared" si="68"/>
        <v>0</v>
      </c>
      <c r="AE236" s="85">
        <f t="shared" si="92"/>
        <v>8.6999999999999994E-2</v>
      </c>
      <c r="AF236" s="85">
        <f t="shared" si="93"/>
        <v>31020.718975678214</v>
      </c>
      <c r="AG236" s="85">
        <f t="shared" si="91"/>
        <v>31004.637234985526</v>
      </c>
      <c r="AK236" s="56" t="str">
        <f t="shared" si="86"/>
        <v>Есть</v>
      </c>
      <c r="AL236" s="56" t="str">
        <f t="shared" si="87"/>
        <v>Нет</v>
      </c>
    </row>
    <row r="237" spans="1:39" ht="15.75" thickBot="1" x14ac:dyDescent="0.25">
      <c r="A237" s="118">
        <f t="shared" si="64"/>
        <v>179</v>
      </c>
      <c r="B237" s="123">
        <f t="shared" si="69"/>
        <v>50175</v>
      </c>
      <c r="C237" s="123">
        <f t="shared" si="83"/>
        <v>50178</v>
      </c>
      <c r="D237" s="250">
        <f t="shared" si="70"/>
        <v>31004.637234985526</v>
      </c>
      <c r="E237" s="251">
        <f t="shared" si="90"/>
        <v>31004.637234985526</v>
      </c>
      <c r="F237" s="251">
        <f t="shared" si="84"/>
        <v>8681.52</v>
      </c>
      <c r="G237" s="263">
        <f t="shared" si="71"/>
        <v>22323.119999999999</v>
      </c>
      <c r="H237" s="251">
        <f t="shared" si="72"/>
        <v>3113133.7900000005</v>
      </c>
      <c r="I237" s="124"/>
      <c r="J237" s="103"/>
      <c r="K237" s="104"/>
      <c r="L237" s="105"/>
      <c r="M237" s="158"/>
      <c r="N237" s="122">
        <f t="shared" si="73"/>
        <v>0</v>
      </c>
      <c r="O237" s="56">
        <f t="shared" si="74"/>
        <v>15</v>
      </c>
      <c r="P237" s="56">
        <f t="shared" si="75"/>
        <v>15</v>
      </c>
      <c r="Q237" s="56">
        <f t="shared" si="76"/>
        <v>5</v>
      </c>
      <c r="R237" s="56">
        <f t="shared" si="77"/>
        <v>2037</v>
      </c>
      <c r="S237" s="56">
        <f t="shared" si="78"/>
        <v>365</v>
      </c>
      <c r="T237" s="56">
        <f t="shared" si="65"/>
        <v>31</v>
      </c>
      <c r="U237" s="56">
        <f t="shared" si="79"/>
        <v>15</v>
      </c>
      <c r="V237" s="56">
        <f t="shared" si="80"/>
        <v>15</v>
      </c>
      <c r="W237" s="126">
        <f t="shared" si="81"/>
        <v>0</v>
      </c>
      <c r="X237" s="56">
        <f t="shared" si="66"/>
        <v>4143</v>
      </c>
      <c r="Y237" s="127">
        <f t="shared" si="89"/>
        <v>9651.64</v>
      </c>
      <c r="Z237" s="127">
        <f t="shared" si="88"/>
        <v>18490.130043235808</v>
      </c>
      <c r="AA237" s="56">
        <f t="shared" si="82"/>
        <v>180</v>
      </c>
      <c r="AB237" s="88">
        <f t="shared" si="67"/>
        <v>50178</v>
      </c>
      <c r="AC237" s="56">
        <f t="shared" si="85"/>
        <v>1</v>
      </c>
      <c r="AD237" s="85">
        <f t="shared" si="68"/>
        <v>0</v>
      </c>
      <c r="AE237" s="85">
        <f t="shared" si="92"/>
        <v>8.6999999999999994E-2</v>
      </c>
      <c r="AF237" s="85">
        <f t="shared" si="93"/>
        <v>31025.20342410633</v>
      </c>
      <c r="AG237" s="85">
        <f t="shared" si="91"/>
        <v>31004.637234985526</v>
      </c>
      <c r="AK237" s="56" t="str">
        <f t="shared" si="86"/>
        <v/>
      </c>
      <c r="AL237" s="56" t="str">
        <f t="shared" si="87"/>
        <v/>
      </c>
    </row>
    <row r="238" spans="1:39" ht="15.75" thickBot="1" x14ac:dyDescent="0.25">
      <c r="A238" s="118">
        <f t="shared" si="64"/>
        <v>180</v>
      </c>
      <c r="B238" s="123">
        <f t="shared" si="69"/>
        <v>50206</v>
      </c>
      <c r="C238" s="123">
        <f t="shared" si="83"/>
        <v>50209</v>
      </c>
      <c r="D238" s="250">
        <f t="shared" si="70"/>
        <v>31004.637234985526</v>
      </c>
      <c r="E238" s="251">
        <f t="shared" si="90"/>
        <v>31004.637234985526</v>
      </c>
      <c r="F238" s="251">
        <f t="shared" si="84"/>
        <v>8001.57</v>
      </c>
      <c r="G238" s="263">
        <f t="shared" si="71"/>
        <v>23003.07</v>
      </c>
      <c r="H238" s="251">
        <f t="shared" si="72"/>
        <v>3105132.2200000007</v>
      </c>
      <c r="I238" s="124"/>
      <c r="J238" s="103"/>
      <c r="K238" s="104"/>
      <c r="L238" s="105"/>
      <c r="M238" s="158"/>
      <c r="N238" s="122">
        <f t="shared" si="73"/>
        <v>0</v>
      </c>
      <c r="O238" s="56">
        <f t="shared" si="74"/>
        <v>15</v>
      </c>
      <c r="P238" s="56">
        <f t="shared" si="75"/>
        <v>15</v>
      </c>
      <c r="Q238" s="56">
        <f t="shared" si="76"/>
        <v>6</v>
      </c>
      <c r="R238" s="56">
        <f t="shared" si="77"/>
        <v>2037</v>
      </c>
      <c r="S238" s="56">
        <f t="shared" si="78"/>
        <v>365</v>
      </c>
      <c r="T238" s="56">
        <f t="shared" si="65"/>
        <v>30</v>
      </c>
      <c r="U238" s="56">
        <f t="shared" si="79"/>
        <v>16</v>
      </c>
      <c r="V238" s="56">
        <f t="shared" si="80"/>
        <v>15</v>
      </c>
      <c r="W238" s="126">
        <f t="shared" si="81"/>
        <v>0</v>
      </c>
      <c r="X238" s="56">
        <f t="shared" si="66"/>
        <v>4142</v>
      </c>
      <c r="Y238" s="127">
        <f t="shared" si="89"/>
        <v>9624.7999999999993</v>
      </c>
      <c r="Z238" s="127">
        <f t="shared" si="88"/>
        <v>18490.130043235808</v>
      </c>
      <c r="AA238" s="56">
        <f t="shared" si="82"/>
        <v>179</v>
      </c>
      <c r="AB238" s="88">
        <f t="shared" si="67"/>
        <v>50209</v>
      </c>
      <c r="AC238" s="56">
        <f t="shared" si="85"/>
        <v>4</v>
      </c>
      <c r="AD238" s="85">
        <f t="shared" si="68"/>
        <v>0</v>
      </c>
      <c r="AE238" s="85">
        <f t="shared" si="92"/>
        <v>8.6999999999999994E-2</v>
      </c>
      <c r="AF238" s="85">
        <f t="shared" si="93"/>
        <v>31022.318785613777</v>
      </c>
      <c r="AG238" s="85">
        <f t="shared" si="91"/>
        <v>31004.637234985526</v>
      </c>
      <c r="AK238" s="56" t="str">
        <f t="shared" si="86"/>
        <v/>
      </c>
      <c r="AL238" s="56" t="str">
        <f t="shared" si="87"/>
        <v/>
      </c>
    </row>
    <row r="239" spans="1:39" s="85" customFormat="1" ht="15.75" thickBot="1" x14ac:dyDescent="0.25">
      <c r="A239" s="128">
        <f t="shared" si="64"/>
        <v>181</v>
      </c>
      <c r="B239" s="123">
        <f t="shared" si="69"/>
        <v>50236</v>
      </c>
      <c r="C239" s="123">
        <f t="shared" si="83"/>
        <v>50241</v>
      </c>
      <c r="D239" s="250">
        <f t="shared" si="70"/>
        <v>31004.637234985526</v>
      </c>
      <c r="E239" s="251">
        <f t="shared" si="90"/>
        <v>31004.637234985526</v>
      </c>
      <c r="F239" s="251">
        <f t="shared" si="84"/>
        <v>8800.82</v>
      </c>
      <c r="G239" s="263">
        <f t="shared" si="71"/>
        <v>22203.82</v>
      </c>
      <c r="H239" s="263">
        <f t="shared" si="72"/>
        <v>3096331.4000000008</v>
      </c>
      <c r="I239" s="124"/>
      <c r="J239" s="103"/>
      <c r="K239" s="104"/>
      <c r="L239" s="105"/>
      <c r="M239" s="158"/>
      <c r="N239" s="122">
        <f t="shared" si="73"/>
        <v>0</v>
      </c>
      <c r="O239" s="56">
        <f t="shared" si="74"/>
        <v>15</v>
      </c>
      <c r="P239" s="85">
        <f t="shared" si="75"/>
        <v>15</v>
      </c>
      <c r="Q239" s="85">
        <f t="shared" si="76"/>
        <v>7</v>
      </c>
      <c r="R239" s="85">
        <f t="shared" si="77"/>
        <v>2037</v>
      </c>
      <c r="S239" s="56">
        <f t="shared" si="78"/>
        <v>365</v>
      </c>
      <c r="T239" s="85">
        <f t="shared" si="65"/>
        <v>31</v>
      </c>
      <c r="U239" s="85">
        <f t="shared" si="79"/>
        <v>15</v>
      </c>
      <c r="V239" s="85">
        <f t="shared" si="80"/>
        <v>15</v>
      </c>
      <c r="W239" s="126">
        <f t="shared" si="81"/>
        <v>0</v>
      </c>
      <c r="X239" s="85">
        <f t="shared" si="66"/>
        <v>4141</v>
      </c>
      <c r="Y239" s="130">
        <f t="shared" si="89"/>
        <v>9600.06</v>
      </c>
      <c r="Z239" s="130">
        <f t="shared" si="88"/>
        <v>18490.130043235808</v>
      </c>
      <c r="AA239" s="56">
        <f t="shared" si="82"/>
        <v>178</v>
      </c>
      <c r="AB239" s="88">
        <f t="shared" si="67"/>
        <v>50239</v>
      </c>
      <c r="AC239" s="56">
        <f t="shared" si="85"/>
        <v>6</v>
      </c>
      <c r="AD239" s="85">
        <f t="shared" si="68"/>
        <v>0</v>
      </c>
      <c r="AE239" s="85">
        <f t="shared" si="92"/>
        <v>8.6999999999999994E-2</v>
      </c>
      <c r="AF239" s="85">
        <f t="shared" si="93"/>
        <v>31026.820518705157</v>
      </c>
      <c r="AG239" s="85">
        <f t="shared" si="91"/>
        <v>31004.637234985526</v>
      </c>
      <c r="AK239" s="56" t="str">
        <f t="shared" si="86"/>
        <v/>
      </c>
      <c r="AL239" s="56" t="str">
        <f t="shared" si="87"/>
        <v/>
      </c>
      <c r="AM239" s="56"/>
    </row>
    <row r="240" spans="1:39" ht="15.75" thickBot="1" x14ac:dyDescent="0.25">
      <c r="A240" s="118">
        <f t="shared" si="64"/>
        <v>182</v>
      </c>
      <c r="B240" s="123">
        <f t="shared" si="69"/>
        <v>50267</v>
      </c>
      <c r="C240" s="123">
        <f t="shared" si="83"/>
        <v>50270</v>
      </c>
      <c r="D240" s="250">
        <f t="shared" si="70"/>
        <v>31004.637234985526</v>
      </c>
      <c r="E240" s="251">
        <f t="shared" si="90"/>
        <v>31004.637234985526</v>
      </c>
      <c r="F240" s="251">
        <f t="shared" si="84"/>
        <v>8125.72</v>
      </c>
      <c r="G240" s="263">
        <f t="shared" si="71"/>
        <v>22878.92</v>
      </c>
      <c r="H240" s="251">
        <f t="shared" si="72"/>
        <v>3088205.6800000006</v>
      </c>
      <c r="I240" s="124"/>
      <c r="J240" s="103"/>
      <c r="K240" s="104"/>
      <c r="L240" s="105"/>
      <c r="M240" s="158"/>
      <c r="N240" s="122">
        <f t="shared" si="73"/>
        <v>0</v>
      </c>
      <c r="O240" s="56">
        <f t="shared" si="74"/>
        <v>15</v>
      </c>
      <c r="P240" s="56">
        <f t="shared" si="75"/>
        <v>15</v>
      </c>
      <c r="Q240" s="56">
        <f t="shared" si="76"/>
        <v>8</v>
      </c>
      <c r="R240" s="56">
        <f t="shared" si="77"/>
        <v>2037</v>
      </c>
      <c r="S240" s="56">
        <f t="shared" si="78"/>
        <v>365</v>
      </c>
      <c r="T240" s="56">
        <f t="shared" si="65"/>
        <v>31</v>
      </c>
      <c r="U240" s="56">
        <f t="shared" si="79"/>
        <v>16</v>
      </c>
      <c r="V240" s="56">
        <f t="shared" si="80"/>
        <v>15</v>
      </c>
      <c r="W240" s="126">
        <f t="shared" si="81"/>
        <v>0</v>
      </c>
      <c r="X240" s="56">
        <f t="shared" ref="X240:X303" si="94">IF(X239&lt;=1,0,X239-1)</f>
        <v>4140</v>
      </c>
      <c r="Y240" s="127">
        <f t="shared" si="89"/>
        <v>9572.85</v>
      </c>
      <c r="Z240" s="127">
        <f t="shared" si="88"/>
        <v>18490.130043235808</v>
      </c>
      <c r="AA240" s="56">
        <f t="shared" si="82"/>
        <v>177</v>
      </c>
      <c r="AB240" s="88">
        <f t="shared" si="67"/>
        <v>50270</v>
      </c>
      <c r="AC240" s="56">
        <f t="shared" si="85"/>
        <v>2</v>
      </c>
      <c r="AD240" s="85">
        <f t="shared" si="68"/>
        <v>0</v>
      </c>
      <c r="AE240" s="85">
        <f t="shared" si="92"/>
        <v>8.6999999999999994E-2</v>
      </c>
      <c r="AF240" s="85">
        <f t="shared" si="93"/>
        <v>31023.952832817478</v>
      </c>
      <c r="AG240" s="85">
        <f t="shared" si="91"/>
        <v>31004.637234985526</v>
      </c>
      <c r="AK240" s="56" t="str">
        <f t="shared" si="86"/>
        <v/>
      </c>
      <c r="AL240" s="56" t="str">
        <f t="shared" si="87"/>
        <v/>
      </c>
    </row>
    <row r="241" spans="1:38" ht="15.75" thickBot="1" x14ac:dyDescent="0.25">
      <c r="A241" s="118">
        <f t="shared" si="64"/>
        <v>183</v>
      </c>
      <c r="B241" s="123">
        <f t="shared" si="69"/>
        <v>50298</v>
      </c>
      <c r="C241" s="123">
        <f t="shared" si="83"/>
        <v>50301</v>
      </c>
      <c r="D241" s="250">
        <f t="shared" si="70"/>
        <v>31004.637234985526</v>
      </c>
      <c r="E241" s="251">
        <f t="shared" si="90"/>
        <v>31004.637234985526</v>
      </c>
      <c r="F241" s="251">
        <f t="shared" si="84"/>
        <v>8185.76</v>
      </c>
      <c r="G241" s="263">
        <f t="shared" si="71"/>
        <v>22818.880000000001</v>
      </c>
      <c r="H241" s="251">
        <f t="shared" si="72"/>
        <v>3080019.9200000009</v>
      </c>
      <c r="I241" s="124"/>
      <c r="J241" s="103"/>
      <c r="K241" s="104"/>
      <c r="L241" s="105"/>
      <c r="M241" s="158"/>
      <c r="N241" s="122">
        <f t="shared" si="73"/>
        <v>0</v>
      </c>
      <c r="O241" s="56">
        <f t="shared" si="74"/>
        <v>15</v>
      </c>
      <c r="P241" s="56">
        <f t="shared" si="75"/>
        <v>15</v>
      </c>
      <c r="Q241" s="56">
        <f t="shared" si="76"/>
        <v>9</v>
      </c>
      <c r="R241" s="56">
        <f t="shared" si="77"/>
        <v>2037</v>
      </c>
      <c r="S241" s="56">
        <f t="shared" si="78"/>
        <v>365</v>
      </c>
      <c r="T241" s="56">
        <f t="shared" si="65"/>
        <v>30</v>
      </c>
      <c r="U241" s="56">
        <f t="shared" si="79"/>
        <v>16</v>
      </c>
      <c r="V241" s="56">
        <f t="shared" si="80"/>
        <v>15</v>
      </c>
      <c r="W241" s="126">
        <f t="shared" si="81"/>
        <v>0</v>
      </c>
      <c r="X241" s="56">
        <f t="shared" si="94"/>
        <v>4139</v>
      </c>
      <c r="Y241" s="127">
        <f t="shared" si="89"/>
        <v>9547.73</v>
      </c>
      <c r="Z241" s="127">
        <f t="shared" si="88"/>
        <v>18490.130043235808</v>
      </c>
      <c r="AA241" s="56">
        <f t="shared" si="82"/>
        <v>176</v>
      </c>
      <c r="AB241" s="88">
        <f t="shared" si="67"/>
        <v>50301</v>
      </c>
      <c r="AC241" s="56">
        <f t="shared" si="85"/>
        <v>5</v>
      </c>
      <c r="AD241" s="85">
        <f t="shared" si="68"/>
        <v>0</v>
      </c>
      <c r="AE241" s="85">
        <f t="shared" si="92"/>
        <v>8.6999999999999994E-2</v>
      </c>
      <c r="AF241" s="85">
        <f t="shared" si="93"/>
        <v>31028.472461652549</v>
      </c>
      <c r="AG241" s="85">
        <f t="shared" si="91"/>
        <v>31004.637234985526</v>
      </c>
      <c r="AK241" s="56" t="str">
        <f t="shared" si="86"/>
        <v/>
      </c>
      <c r="AL241" s="56" t="str">
        <f t="shared" si="87"/>
        <v/>
      </c>
    </row>
    <row r="242" spans="1:38" ht="15.75" thickBot="1" x14ac:dyDescent="0.25">
      <c r="A242" s="118">
        <f t="shared" si="64"/>
        <v>184</v>
      </c>
      <c r="B242" s="123">
        <f t="shared" si="69"/>
        <v>50328</v>
      </c>
      <c r="C242" s="123">
        <f t="shared" si="83"/>
        <v>50332</v>
      </c>
      <c r="D242" s="250">
        <f t="shared" si="70"/>
        <v>31004.637234985526</v>
      </c>
      <c r="E242" s="251">
        <f t="shared" si="90"/>
        <v>31004.637234985526</v>
      </c>
      <c r="F242" s="251">
        <f t="shared" si="84"/>
        <v>8980.39</v>
      </c>
      <c r="G242" s="263">
        <f t="shared" si="71"/>
        <v>22024.25</v>
      </c>
      <c r="H242" s="251">
        <f t="shared" si="72"/>
        <v>3071039.5300000007</v>
      </c>
      <c r="I242" s="124"/>
      <c r="J242" s="103"/>
      <c r="K242" s="104"/>
      <c r="L242" s="105"/>
      <c r="M242" s="158"/>
      <c r="N242" s="122">
        <f t="shared" si="73"/>
        <v>1</v>
      </c>
      <c r="O242" s="56">
        <f t="shared" si="74"/>
        <v>15</v>
      </c>
      <c r="P242" s="56">
        <f t="shared" si="75"/>
        <v>15</v>
      </c>
      <c r="Q242" s="56">
        <f t="shared" si="76"/>
        <v>10</v>
      </c>
      <c r="R242" s="56">
        <f t="shared" si="77"/>
        <v>2037</v>
      </c>
      <c r="S242" s="56">
        <f t="shared" si="78"/>
        <v>365</v>
      </c>
      <c r="T242" s="56">
        <f t="shared" si="65"/>
        <v>31</v>
      </c>
      <c r="U242" s="56">
        <f t="shared" si="79"/>
        <v>15</v>
      </c>
      <c r="V242" s="56">
        <f t="shared" si="80"/>
        <v>15</v>
      </c>
      <c r="W242" s="126">
        <f t="shared" si="81"/>
        <v>0</v>
      </c>
      <c r="X242" s="56">
        <f t="shared" si="94"/>
        <v>4138</v>
      </c>
      <c r="Y242" s="127">
        <f t="shared" si="89"/>
        <v>9522.42</v>
      </c>
      <c r="Z242" s="127">
        <f t="shared" si="88"/>
        <v>18490.130043235808</v>
      </c>
      <c r="AA242" s="56">
        <f t="shared" si="82"/>
        <v>175</v>
      </c>
      <c r="AB242" s="88">
        <f t="shared" si="67"/>
        <v>50331</v>
      </c>
      <c r="AC242" s="56">
        <f t="shared" si="85"/>
        <v>7</v>
      </c>
      <c r="AD242" s="85">
        <f t="shared" si="68"/>
        <v>0</v>
      </c>
      <c r="AE242" s="85">
        <f t="shared" si="92"/>
        <v>8.6999999999999994E-2</v>
      </c>
      <c r="AF242" s="85">
        <f t="shared" si="93"/>
        <v>31033.038936560417</v>
      </c>
      <c r="AG242" s="85">
        <f t="shared" si="91"/>
        <v>31004.637234985526</v>
      </c>
      <c r="AK242" s="56" t="str">
        <f t="shared" si="86"/>
        <v>Есть</v>
      </c>
      <c r="AL242" s="56" t="str">
        <f t="shared" si="87"/>
        <v>Нет</v>
      </c>
    </row>
    <row r="243" spans="1:38" ht="15.75" thickBot="1" x14ac:dyDescent="0.25">
      <c r="A243" s="118">
        <f t="shared" si="64"/>
        <v>185</v>
      </c>
      <c r="B243" s="123">
        <f t="shared" si="69"/>
        <v>50359</v>
      </c>
      <c r="C243" s="123">
        <f t="shared" si="83"/>
        <v>50362</v>
      </c>
      <c r="D243" s="250">
        <f t="shared" si="70"/>
        <v>31004.637234985526</v>
      </c>
      <c r="E243" s="251">
        <f t="shared" si="90"/>
        <v>31004.637234985526</v>
      </c>
      <c r="F243" s="251">
        <f t="shared" si="84"/>
        <v>8312.6</v>
      </c>
      <c r="G243" s="263">
        <f t="shared" si="71"/>
        <v>22692.04</v>
      </c>
      <c r="H243" s="251">
        <f t="shared" si="72"/>
        <v>3062726.9300000006</v>
      </c>
      <c r="I243" s="124"/>
      <c r="J243" s="103"/>
      <c r="K243" s="104"/>
      <c r="L243" s="105"/>
      <c r="M243" s="158"/>
      <c r="N243" s="122">
        <f t="shared" si="73"/>
        <v>0</v>
      </c>
      <c r="O243" s="56">
        <f t="shared" si="74"/>
        <v>15</v>
      </c>
      <c r="P243" s="56">
        <f t="shared" si="75"/>
        <v>15</v>
      </c>
      <c r="Q243" s="56">
        <f t="shared" si="76"/>
        <v>11</v>
      </c>
      <c r="R243" s="56">
        <f t="shared" si="77"/>
        <v>2037</v>
      </c>
      <c r="S243" s="56">
        <f t="shared" si="78"/>
        <v>365</v>
      </c>
      <c r="T243" s="56">
        <f t="shared" si="65"/>
        <v>30</v>
      </c>
      <c r="U243" s="56">
        <f t="shared" si="79"/>
        <v>16</v>
      </c>
      <c r="V243" s="56">
        <f t="shared" si="80"/>
        <v>15</v>
      </c>
      <c r="W243" s="126">
        <f t="shared" si="81"/>
        <v>0</v>
      </c>
      <c r="X243" s="56">
        <f t="shared" si="94"/>
        <v>4137</v>
      </c>
      <c r="Y243" s="127">
        <f t="shared" si="89"/>
        <v>9494.66</v>
      </c>
      <c r="Z243" s="127">
        <f t="shared" si="88"/>
        <v>18490.130043235808</v>
      </c>
      <c r="AA243" s="56">
        <f t="shared" si="82"/>
        <v>174</v>
      </c>
      <c r="AB243" s="88">
        <f t="shared" si="67"/>
        <v>50362</v>
      </c>
      <c r="AC243" s="56">
        <f t="shared" si="85"/>
        <v>3</v>
      </c>
      <c r="AD243" s="85">
        <f t="shared" si="68"/>
        <v>0</v>
      </c>
      <c r="AE243" s="85">
        <f t="shared" si="92"/>
        <v>8.6999999999999994E-2</v>
      </c>
      <c r="AF243" s="85">
        <f t="shared" si="93"/>
        <v>31030.235081383358</v>
      </c>
      <c r="AG243" s="85">
        <f t="shared" si="91"/>
        <v>31004.637234985526</v>
      </c>
      <c r="AK243" s="56" t="str">
        <f t="shared" si="86"/>
        <v/>
      </c>
      <c r="AL243" s="56" t="str">
        <f t="shared" si="87"/>
        <v/>
      </c>
    </row>
    <row r="244" spans="1:38" ht="15.75" thickBot="1" x14ac:dyDescent="0.25">
      <c r="A244" s="118">
        <f t="shared" si="64"/>
        <v>186</v>
      </c>
      <c r="B244" s="123">
        <f t="shared" si="69"/>
        <v>50389</v>
      </c>
      <c r="C244" s="123">
        <f t="shared" si="83"/>
        <v>50392</v>
      </c>
      <c r="D244" s="250">
        <f t="shared" si="70"/>
        <v>31004.637234985526</v>
      </c>
      <c r="E244" s="251">
        <f t="shared" si="90"/>
        <v>31004.637234985526</v>
      </c>
      <c r="F244" s="251">
        <f t="shared" si="84"/>
        <v>9104.0400000000009</v>
      </c>
      <c r="G244" s="263">
        <f t="shared" si="71"/>
        <v>21900.6</v>
      </c>
      <c r="H244" s="251">
        <f t="shared" si="72"/>
        <v>3053622.8900000006</v>
      </c>
      <c r="I244" s="124"/>
      <c r="J244" s="103"/>
      <c r="K244" s="104"/>
      <c r="L244" s="105"/>
      <c r="M244" s="158"/>
      <c r="N244" s="122">
        <f t="shared" si="73"/>
        <v>0</v>
      </c>
      <c r="O244" s="56">
        <f t="shared" si="74"/>
        <v>15</v>
      </c>
      <c r="P244" s="56">
        <f t="shared" si="75"/>
        <v>15</v>
      </c>
      <c r="Q244" s="56">
        <f t="shared" si="76"/>
        <v>12</v>
      </c>
      <c r="R244" s="56">
        <f t="shared" si="77"/>
        <v>2037</v>
      </c>
      <c r="S244" s="56">
        <f t="shared" si="78"/>
        <v>365</v>
      </c>
      <c r="T244" s="56">
        <f t="shared" si="65"/>
        <v>31</v>
      </c>
      <c r="U244" s="56">
        <f t="shared" si="79"/>
        <v>15</v>
      </c>
      <c r="V244" s="56">
        <f t="shared" si="80"/>
        <v>15</v>
      </c>
      <c r="W244" s="126">
        <f t="shared" si="81"/>
        <v>0</v>
      </c>
      <c r="X244" s="56">
        <f t="shared" si="94"/>
        <v>4136</v>
      </c>
      <c r="Y244" s="127">
        <f t="shared" si="89"/>
        <v>9468.9599999999991</v>
      </c>
      <c r="Z244" s="127">
        <f t="shared" si="88"/>
        <v>18490.130043235808</v>
      </c>
      <c r="AA244" s="56">
        <f t="shared" si="82"/>
        <v>173</v>
      </c>
      <c r="AB244" s="88">
        <f t="shared" si="67"/>
        <v>50392</v>
      </c>
      <c r="AC244" s="56">
        <f t="shared" si="85"/>
        <v>5</v>
      </c>
      <c r="AD244" s="85">
        <f t="shared" si="68"/>
        <v>0</v>
      </c>
      <c r="AE244" s="85">
        <f t="shared" si="92"/>
        <v>8.6999999999999994E-2</v>
      </c>
      <c r="AF244" s="85">
        <f t="shared" si="93"/>
        <v>31034.821292802437</v>
      </c>
      <c r="AG244" s="85">
        <f t="shared" si="91"/>
        <v>31004.637234985526</v>
      </c>
      <c r="AK244" s="56" t="str">
        <f t="shared" si="86"/>
        <v/>
      </c>
      <c r="AL244" s="56" t="str">
        <f t="shared" si="87"/>
        <v/>
      </c>
    </row>
    <row r="245" spans="1:38" ht="15.75" thickBot="1" x14ac:dyDescent="0.25">
      <c r="A245" s="118">
        <f t="shared" si="64"/>
        <v>187</v>
      </c>
      <c r="B245" s="123">
        <f t="shared" si="69"/>
        <v>50420</v>
      </c>
      <c r="C245" s="123">
        <f t="shared" si="83"/>
        <v>50423</v>
      </c>
      <c r="D245" s="250">
        <f t="shared" si="70"/>
        <v>31004.637234985526</v>
      </c>
      <c r="E245" s="251">
        <f t="shared" si="90"/>
        <v>31004.637234985526</v>
      </c>
      <c r="F245" s="251">
        <f t="shared" si="84"/>
        <v>8441.2900000000009</v>
      </c>
      <c r="G245" s="263">
        <f t="shared" si="71"/>
        <v>22563.35</v>
      </c>
      <c r="H245" s="251">
        <f t="shared" si="72"/>
        <v>3045181.6000000006</v>
      </c>
      <c r="I245" s="124"/>
      <c r="J245" s="103"/>
      <c r="K245" s="104"/>
      <c r="L245" s="105"/>
      <c r="M245" s="158"/>
      <c r="N245" s="122">
        <f t="shared" si="73"/>
        <v>0</v>
      </c>
      <c r="O245" s="56">
        <f t="shared" si="74"/>
        <v>15</v>
      </c>
      <c r="P245" s="56">
        <f t="shared" si="75"/>
        <v>15</v>
      </c>
      <c r="Q245" s="56">
        <f t="shared" si="76"/>
        <v>1</v>
      </c>
      <c r="R245" s="56">
        <f t="shared" si="77"/>
        <v>2038</v>
      </c>
      <c r="S245" s="56">
        <f t="shared" si="78"/>
        <v>365</v>
      </c>
      <c r="T245" s="56">
        <f t="shared" si="65"/>
        <v>31</v>
      </c>
      <c r="U245" s="56">
        <f t="shared" si="79"/>
        <v>16</v>
      </c>
      <c r="V245" s="56">
        <f t="shared" si="80"/>
        <v>15</v>
      </c>
      <c r="W245" s="126">
        <f t="shared" si="81"/>
        <v>0</v>
      </c>
      <c r="X245" s="56">
        <f t="shared" si="94"/>
        <v>4135</v>
      </c>
      <c r="Y245" s="127">
        <f t="shared" si="89"/>
        <v>9440.81</v>
      </c>
      <c r="Z245" s="127">
        <f t="shared" si="88"/>
        <v>18490.130043235808</v>
      </c>
      <c r="AA245" s="56">
        <f t="shared" si="82"/>
        <v>172</v>
      </c>
      <c r="AB245" s="88">
        <f t="shared" si="67"/>
        <v>50423</v>
      </c>
      <c r="AC245" s="56">
        <f t="shared" si="85"/>
        <v>1</v>
      </c>
      <c r="AD245" s="85">
        <f t="shared" si="68"/>
        <v>0</v>
      </c>
      <c r="AE245" s="85">
        <f t="shared" si="92"/>
        <v>8.6999999999999994E-2</v>
      </c>
      <c r="AF245" s="85">
        <f t="shared" si="93"/>
        <v>31032.036916503192</v>
      </c>
      <c r="AG245" s="85">
        <f t="shared" si="91"/>
        <v>31004.637234985526</v>
      </c>
      <c r="AK245" s="56" t="str">
        <f t="shared" si="86"/>
        <v/>
      </c>
      <c r="AL245" s="56" t="str">
        <f t="shared" si="87"/>
        <v/>
      </c>
    </row>
    <row r="246" spans="1:38" ht="15.75" thickBot="1" x14ac:dyDescent="0.25">
      <c r="A246" s="118">
        <f t="shared" si="64"/>
        <v>188</v>
      </c>
      <c r="B246" s="123">
        <f t="shared" si="69"/>
        <v>50451</v>
      </c>
      <c r="C246" s="123">
        <f t="shared" si="83"/>
        <v>50454</v>
      </c>
      <c r="D246" s="250">
        <f t="shared" si="70"/>
        <v>31004.637234985526</v>
      </c>
      <c r="E246" s="251">
        <f t="shared" si="90"/>
        <v>31004.637234985526</v>
      </c>
      <c r="F246" s="251">
        <f t="shared" si="84"/>
        <v>8503.67</v>
      </c>
      <c r="G246" s="263">
        <f t="shared" si="71"/>
        <v>22500.97</v>
      </c>
      <c r="H246" s="251">
        <f t="shared" si="72"/>
        <v>3036677.9300000006</v>
      </c>
      <c r="I246" s="124"/>
      <c r="J246" s="103"/>
      <c r="K246" s="104"/>
      <c r="L246" s="105"/>
      <c r="M246" s="158"/>
      <c r="N246" s="122">
        <f t="shared" si="73"/>
        <v>0</v>
      </c>
      <c r="O246" s="56">
        <f t="shared" si="74"/>
        <v>15</v>
      </c>
      <c r="P246" s="56">
        <f t="shared" si="75"/>
        <v>15</v>
      </c>
      <c r="Q246" s="56">
        <f t="shared" si="76"/>
        <v>2</v>
      </c>
      <c r="R246" s="56">
        <f t="shared" si="77"/>
        <v>2038</v>
      </c>
      <c r="S246" s="56">
        <f t="shared" si="78"/>
        <v>365</v>
      </c>
      <c r="T246" s="56">
        <f t="shared" si="65"/>
        <v>28</v>
      </c>
      <c r="U246" s="56">
        <f t="shared" si="79"/>
        <v>16</v>
      </c>
      <c r="V246" s="56">
        <f t="shared" si="80"/>
        <v>15</v>
      </c>
      <c r="W246" s="126">
        <f t="shared" si="81"/>
        <v>0</v>
      </c>
      <c r="X246" s="56">
        <f t="shared" si="94"/>
        <v>4134</v>
      </c>
      <c r="Y246" s="127">
        <f t="shared" si="89"/>
        <v>9414.7099999999991</v>
      </c>
      <c r="Z246" s="127">
        <f t="shared" si="88"/>
        <v>18490.130043235808</v>
      </c>
      <c r="AA246" s="56">
        <f t="shared" si="82"/>
        <v>171</v>
      </c>
      <c r="AB246" s="88">
        <f t="shared" si="67"/>
        <v>50454</v>
      </c>
      <c r="AC246" s="56">
        <f t="shared" si="85"/>
        <v>4</v>
      </c>
      <c r="AD246" s="85">
        <f t="shared" si="68"/>
        <v>0</v>
      </c>
      <c r="AE246" s="85">
        <f t="shared" si="92"/>
        <v>8.6999999999999994E-2</v>
      </c>
      <c r="AF246" s="85">
        <f t="shared" si="93"/>
        <v>31036.643529147161</v>
      </c>
      <c r="AG246" s="85">
        <f t="shared" si="91"/>
        <v>31004.637234985526</v>
      </c>
      <c r="AK246" s="56" t="str">
        <f t="shared" si="86"/>
        <v/>
      </c>
      <c r="AL246" s="56" t="str">
        <f t="shared" si="87"/>
        <v/>
      </c>
    </row>
    <row r="247" spans="1:38" ht="15.75" thickBot="1" x14ac:dyDescent="0.25">
      <c r="A247" s="118">
        <f t="shared" si="64"/>
        <v>189</v>
      </c>
      <c r="B247" s="123">
        <f t="shared" si="69"/>
        <v>50479</v>
      </c>
      <c r="C247" s="123">
        <f t="shared" si="83"/>
        <v>50482</v>
      </c>
      <c r="D247" s="250">
        <f t="shared" si="70"/>
        <v>31004.637234985526</v>
      </c>
      <c r="E247" s="251">
        <f t="shared" si="90"/>
        <v>31004.637234985526</v>
      </c>
      <c r="F247" s="251">
        <f t="shared" si="84"/>
        <v>10737.93</v>
      </c>
      <c r="G247" s="263">
        <f t="shared" si="71"/>
        <v>20266.71</v>
      </c>
      <c r="H247" s="251">
        <f t="shared" si="72"/>
        <v>3025940.0000000005</v>
      </c>
      <c r="I247" s="124"/>
      <c r="J247" s="103"/>
      <c r="K247" s="104"/>
      <c r="L247" s="105"/>
      <c r="M247" s="158"/>
      <c r="N247" s="122">
        <f t="shared" si="73"/>
        <v>0</v>
      </c>
      <c r="O247" s="56">
        <f t="shared" si="74"/>
        <v>15</v>
      </c>
      <c r="P247" s="56">
        <f t="shared" si="75"/>
        <v>15</v>
      </c>
      <c r="Q247" s="56">
        <f t="shared" si="76"/>
        <v>3</v>
      </c>
      <c r="R247" s="56">
        <f t="shared" si="77"/>
        <v>2038</v>
      </c>
      <c r="S247" s="56">
        <f t="shared" si="78"/>
        <v>365</v>
      </c>
      <c r="T247" s="56">
        <f t="shared" si="65"/>
        <v>31</v>
      </c>
      <c r="U247" s="56">
        <f t="shared" si="79"/>
        <v>13</v>
      </c>
      <c r="V247" s="56">
        <f t="shared" si="80"/>
        <v>15</v>
      </c>
      <c r="W247" s="126">
        <f t="shared" si="81"/>
        <v>0</v>
      </c>
      <c r="X247" s="56">
        <f t="shared" si="94"/>
        <v>4133</v>
      </c>
      <c r="Y247" s="127">
        <f t="shared" si="89"/>
        <v>9388.42</v>
      </c>
      <c r="Z247" s="127">
        <f t="shared" si="88"/>
        <v>18490.130043235808</v>
      </c>
      <c r="AA247" s="56">
        <f t="shared" si="82"/>
        <v>170</v>
      </c>
      <c r="AB247" s="88">
        <f t="shared" si="67"/>
        <v>50482</v>
      </c>
      <c r="AC247" s="56">
        <f t="shared" si="85"/>
        <v>4</v>
      </c>
      <c r="AD247" s="85">
        <f t="shared" si="68"/>
        <v>0</v>
      </c>
      <c r="AE247" s="85">
        <f t="shared" si="92"/>
        <v>8.6999999999999994E-2</v>
      </c>
      <c r="AF247" s="85">
        <f t="shared" si="93"/>
        <v>31041.298755308373</v>
      </c>
      <c r="AG247" s="85">
        <f t="shared" si="91"/>
        <v>31004.637234985526</v>
      </c>
      <c r="AK247" s="56" t="str">
        <f t="shared" si="86"/>
        <v/>
      </c>
      <c r="AL247" s="56" t="str">
        <f t="shared" si="87"/>
        <v/>
      </c>
    </row>
    <row r="248" spans="1:38" ht="15.75" thickBot="1" x14ac:dyDescent="0.25">
      <c r="A248" s="118">
        <f t="shared" si="64"/>
        <v>190</v>
      </c>
      <c r="B248" s="123">
        <f t="shared" si="69"/>
        <v>50510</v>
      </c>
      <c r="C248" s="123">
        <f t="shared" si="83"/>
        <v>50514</v>
      </c>
      <c r="D248" s="250">
        <f t="shared" si="70"/>
        <v>31004.637234985526</v>
      </c>
      <c r="E248" s="251">
        <f t="shared" si="90"/>
        <v>31004.637234985526</v>
      </c>
      <c r="F248" s="251">
        <f t="shared" si="84"/>
        <v>8645.84</v>
      </c>
      <c r="G248" s="263">
        <f t="shared" si="71"/>
        <v>22358.799999999999</v>
      </c>
      <c r="H248" s="251">
        <f t="shared" si="72"/>
        <v>3017294.1600000006</v>
      </c>
      <c r="I248" s="124"/>
      <c r="J248" s="103"/>
      <c r="K248" s="104"/>
      <c r="L248" s="105"/>
      <c r="M248" s="158"/>
      <c r="N248" s="122">
        <f t="shared" si="73"/>
        <v>1</v>
      </c>
      <c r="O248" s="56">
        <f t="shared" si="74"/>
        <v>15</v>
      </c>
      <c r="P248" s="56">
        <f t="shared" si="75"/>
        <v>15</v>
      </c>
      <c r="Q248" s="56">
        <f t="shared" si="76"/>
        <v>4</v>
      </c>
      <c r="R248" s="56">
        <f t="shared" si="77"/>
        <v>2038</v>
      </c>
      <c r="S248" s="56">
        <f t="shared" si="78"/>
        <v>365</v>
      </c>
      <c r="T248" s="56">
        <f t="shared" si="65"/>
        <v>30</v>
      </c>
      <c r="U248" s="56">
        <f t="shared" si="79"/>
        <v>16</v>
      </c>
      <c r="V248" s="56">
        <f t="shared" si="80"/>
        <v>15</v>
      </c>
      <c r="W248" s="126">
        <f t="shared" si="81"/>
        <v>0</v>
      </c>
      <c r="X248" s="56">
        <f t="shared" si="94"/>
        <v>4132</v>
      </c>
      <c r="Y248" s="127">
        <f t="shared" si="89"/>
        <v>9355.2199999999993</v>
      </c>
      <c r="Z248" s="127">
        <f t="shared" si="88"/>
        <v>18490.130043235808</v>
      </c>
      <c r="AA248" s="56">
        <f t="shared" si="82"/>
        <v>169</v>
      </c>
      <c r="AB248" s="88">
        <f t="shared" si="67"/>
        <v>50513</v>
      </c>
      <c r="AC248" s="56">
        <f t="shared" si="85"/>
        <v>7</v>
      </c>
      <c r="AD248" s="85">
        <f t="shared" si="68"/>
        <v>0</v>
      </c>
      <c r="AE248" s="85">
        <f t="shared" si="92"/>
        <v>8.6999999999999994E-2</v>
      </c>
      <c r="AF248" s="85">
        <f t="shared" si="93"/>
        <v>31023.740710397633</v>
      </c>
      <c r="AG248" s="85">
        <f t="shared" si="91"/>
        <v>31004.637234985526</v>
      </c>
      <c r="AK248" s="56" t="str">
        <f t="shared" si="86"/>
        <v>Есть</v>
      </c>
      <c r="AL248" s="56" t="str">
        <f t="shared" si="87"/>
        <v>Нет</v>
      </c>
    </row>
    <row r="249" spans="1:38" ht="15.75" thickBot="1" x14ac:dyDescent="0.25">
      <c r="A249" s="118">
        <f t="shared" si="64"/>
        <v>191</v>
      </c>
      <c r="B249" s="123">
        <f t="shared" si="69"/>
        <v>50540</v>
      </c>
      <c r="C249" s="123">
        <f t="shared" si="83"/>
        <v>50543</v>
      </c>
      <c r="D249" s="250">
        <f t="shared" si="70"/>
        <v>31004.637234985526</v>
      </c>
      <c r="E249" s="251">
        <f t="shared" si="90"/>
        <v>31004.637234985526</v>
      </c>
      <c r="F249" s="251">
        <f t="shared" si="84"/>
        <v>9428.92</v>
      </c>
      <c r="G249" s="263">
        <f t="shared" si="71"/>
        <v>21575.72</v>
      </c>
      <c r="H249" s="251">
        <f t="shared" si="72"/>
        <v>3007865.2400000007</v>
      </c>
      <c r="I249" s="124"/>
      <c r="J249" s="103"/>
      <c r="K249" s="104"/>
      <c r="L249" s="105"/>
      <c r="M249" s="158"/>
      <c r="N249" s="122">
        <f t="shared" si="73"/>
        <v>0</v>
      </c>
      <c r="O249" s="56">
        <f t="shared" si="74"/>
        <v>15</v>
      </c>
      <c r="P249" s="56">
        <f t="shared" si="75"/>
        <v>15</v>
      </c>
      <c r="Q249" s="56">
        <f t="shared" si="76"/>
        <v>5</v>
      </c>
      <c r="R249" s="56">
        <f t="shared" si="77"/>
        <v>2038</v>
      </c>
      <c r="S249" s="56">
        <f t="shared" si="78"/>
        <v>365</v>
      </c>
      <c r="T249" s="56">
        <f t="shared" si="65"/>
        <v>31</v>
      </c>
      <c r="U249" s="56">
        <f t="shared" si="79"/>
        <v>15</v>
      </c>
      <c r="V249" s="56">
        <f t="shared" si="80"/>
        <v>15</v>
      </c>
      <c r="W249" s="126">
        <f t="shared" si="81"/>
        <v>0</v>
      </c>
      <c r="X249" s="56">
        <f t="shared" si="94"/>
        <v>4131</v>
      </c>
      <c r="Y249" s="127">
        <f t="shared" si="89"/>
        <v>9328.49</v>
      </c>
      <c r="Z249" s="127">
        <f t="shared" si="88"/>
        <v>18490.130043235808</v>
      </c>
      <c r="AA249" s="56">
        <f t="shared" si="82"/>
        <v>168</v>
      </c>
      <c r="AB249" s="88">
        <f t="shared" si="67"/>
        <v>50543</v>
      </c>
      <c r="AC249" s="56">
        <f t="shared" si="85"/>
        <v>2</v>
      </c>
      <c r="AD249" s="85">
        <f t="shared" si="68"/>
        <v>0</v>
      </c>
      <c r="AE249" s="85">
        <f t="shared" si="92"/>
        <v>8.6999999999999994E-2</v>
      </c>
      <c r="AF249" s="85">
        <f t="shared" si="93"/>
        <v>31028.263749155143</v>
      </c>
      <c r="AG249" s="85">
        <f t="shared" si="91"/>
        <v>31004.637234985526</v>
      </c>
      <c r="AK249" s="56" t="str">
        <f t="shared" si="86"/>
        <v/>
      </c>
      <c r="AL249" s="56" t="str">
        <f t="shared" si="87"/>
        <v/>
      </c>
    </row>
    <row r="250" spans="1:38" ht="15.75" thickBot="1" x14ac:dyDescent="0.25">
      <c r="A250" s="118">
        <f t="shared" si="64"/>
        <v>192</v>
      </c>
      <c r="B250" s="123">
        <f t="shared" si="69"/>
        <v>50571</v>
      </c>
      <c r="C250" s="123">
        <f t="shared" si="83"/>
        <v>50574</v>
      </c>
      <c r="D250" s="250">
        <f t="shared" si="70"/>
        <v>31004.637234985526</v>
      </c>
      <c r="E250" s="251">
        <f t="shared" si="90"/>
        <v>31004.637234985526</v>
      </c>
      <c r="F250" s="251">
        <f t="shared" si="84"/>
        <v>8779.4</v>
      </c>
      <c r="G250" s="263">
        <f t="shared" si="71"/>
        <v>22225.24</v>
      </c>
      <c r="H250" s="251">
        <f t="shared" si="72"/>
        <v>2999085.8400000008</v>
      </c>
      <c r="I250" s="124"/>
      <c r="J250" s="103"/>
      <c r="K250" s="104"/>
      <c r="L250" s="105"/>
      <c r="M250" s="158"/>
      <c r="N250" s="122">
        <f t="shared" si="73"/>
        <v>0</v>
      </c>
      <c r="O250" s="56">
        <f t="shared" si="74"/>
        <v>15</v>
      </c>
      <c r="P250" s="56">
        <f t="shared" si="75"/>
        <v>15</v>
      </c>
      <c r="Q250" s="56">
        <f t="shared" si="76"/>
        <v>6</v>
      </c>
      <c r="R250" s="56">
        <f t="shared" si="77"/>
        <v>2038</v>
      </c>
      <c r="S250" s="56">
        <f t="shared" si="78"/>
        <v>365</v>
      </c>
      <c r="T250" s="56">
        <f t="shared" si="65"/>
        <v>30</v>
      </c>
      <c r="U250" s="56">
        <f t="shared" si="79"/>
        <v>16</v>
      </c>
      <c r="V250" s="56">
        <f t="shared" si="80"/>
        <v>15</v>
      </c>
      <c r="W250" s="126">
        <f t="shared" si="81"/>
        <v>0</v>
      </c>
      <c r="X250" s="56">
        <f t="shared" si="94"/>
        <v>4130</v>
      </c>
      <c r="Y250" s="127">
        <f t="shared" si="89"/>
        <v>9299.34</v>
      </c>
      <c r="Z250" s="127">
        <f t="shared" si="88"/>
        <v>18490.130043235808</v>
      </c>
      <c r="AA250" s="56">
        <f t="shared" si="82"/>
        <v>167</v>
      </c>
      <c r="AB250" s="88">
        <f t="shared" si="67"/>
        <v>50574</v>
      </c>
      <c r="AC250" s="56">
        <f t="shared" si="85"/>
        <v>5</v>
      </c>
      <c r="AD250" s="85">
        <f t="shared" si="68"/>
        <v>0</v>
      </c>
      <c r="AE250" s="85">
        <f t="shared" si="92"/>
        <v>8.6999999999999994E-2</v>
      </c>
      <c r="AF250" s="85">
        <f t="shared" si="93"/>
        <v>31025.416473267283</v>
      </c>
      <c r="AG250" s="85">
        <f t="shared" si="91"/>
        <v>31004.637234985526</v>
      </c>
      <c r="AK250" s="56" t="str">
        <f t="shared" si="86"/>
        <v/>
      </c>
      <c r="AL250" s="56" t="str">
        <f t="shared" si="87"/>
        <v/>
      </c>
    </row>
    <row r="251" spans="1:38" ht="15.75" thickBot="1" x14ac:dyDescent="0.25">
      <c r="A251" s="118">
        <f t="shared" ref="A251:A314" si="95">A250+1</f>
        <v>193</v>
      </c>
      <c r="B251" s="123">
        <f t="shared" si="69"/>
        <v>50601</v>
      </c>
      <c r="C251" s="123">
        <f t="shared" si="83"/>
        <v>50605</v>
      </c>
      <c r="D251" s="250">
        <f t="shared" si="70"/>
        <v>31004.637234985526</v>
      </c>
      <c r="E251" s="251">
        <f t="shared" si="90"/>
        <v>31004.637234985526</v>
      </c>
      <c r="F251" s="251">
        <f t="shared" si="84"/>
        <v>9559.1200000000008</v>
      </c>
      <c r="G251" s="263">
        <f t="shared" si="71"/>
        <v>21445.52</v>
      </c>
      <c r="H251" s="251">
        <f t="shared" si="72"/>
        <v>2989526.7200000007</v>
      </c>
      <c r="I251" s="124"/>
      <c r="J251" s="103"/>
      <c r="K251" s="104"/>
      <c r="L251" s="105"/>
      <c r="M251" s="158"/>
      <c r="N251" s="122">
        <f t="shared" si="73"/>
        <v>0</v>
      </c>
      <c r="O251" s="56">
        <f t="shared" si="74"/>
        <v>15</v>
      </c>
      <c r="P251" s="56">
        <f t="shared" si="75"/>
        <v>15</v>
      </c>
      <c r="Q251" s="56">
        <f t="shared" si="76"/>
        <v>7</v>
      </c>
      <c r="R251" s="56">
        <f t="shared" si="77"/>
        <v>2038</v>
      </c>
      <c r="S251" s="56">
        <f t="shared" si="78"/>
        <v>365</v>
      </c>
      <c r="T251" s="56">
        <f t="shared" ref="T251:T314" si="96">IF(OR(Q251=1,Q251=3,Q251=5,Q251=7,Q251=8,Q251=10,Q251=12),31,IF(OR(Q251=4,Q251=6,Q251=9,Q251=11),30,IF(S251=365,28,29)))</f>
        <v>31</v>
      </c>
      <c r="U251" s="56">
        <f t="shared" si="79"/>
        <v>15</v>
      </c>
      <c r="V251" s="56">
        <f t="shared" si="80"/>
        <v>15</v>
      </c>
      <c r="W251" s="126">
        <f t="shared" si="81"/>
        <v>0</v>
      </c>
      <c r="X251" s="56">
        <f t="shared" si="94"/>
        <v>4129</v>
      </c>
      <c r="Y251" s="127">
        <f t="shared" si="89"/>
        <v>9272.2000000000007</v>
      </c>
      <c r="Z251" s="127">
        <f t="shared" si="88"/>
        <v>18490.130043235808</v>
      </c>
      <c r="AA251" s="56">
        <f t="shared" si="82"/>
        <v>166</v>
      </c>
      <c r="AB251" s="88">
        <f t="shared" ref="AB251:AB314" si="97">DATE(YEAR(B251),MONTH(B251),IF($B$7=$AF$52,5,18))</f>
        <v>50604</v>
      </c>
      <c r="AC251" s="56">
        <f t="shared" si="85"/>
        <v>7</v>
      </c>
      <c r="AD251" s="85">
        <f t="shared" ref="AD251:AD314" si="98">IF(AND(R251=$S$34,Q251=$R$34),1,0)</f>
        <v>0</v>
      </c>
      <c r="AE251" s="85">
        <f t="shared" si="92"/>
        <v>8.6999999999999994E-2</v>
      </c>
      <c r="AF251" s="85">
        <f t="shared" si="93"/>
        <v>31029.95850717276</v>
      </c>
      <c r="AG251" s="85">
        <f t="shared" si="91"/>
        <v>31004.637234985526</v>
      </c>
      <c r="AK251" s="56" t="str">
        <f t="shared" si="86"/>
        <v/>
      </c>
      <c r="AL251" s="56" t="str">
        <f t="shared" si="87"/>
        <v/>
      </c>
    </row>
    <row r="252" spans="1:38" ht="15.75" thickBot="1" x14ac:dyDescent="0.25">
      <c r="A252" s="118">
        <f t="shared" si="95"/>
        <v>194</v>
      </c>
      <c r="B252" s="123">
        <f t="shared" ref="B252:B315" si="99">DATE(R252,Q252,P252)</f>
        <v>50632</v>
      </c>
      <c r="C252" s="123">
        <f t="shared" si="83"/>
        <v>50635</v>
      </c>
      <c r="D252" s="250">
        <f t="shared" ref="D252:D315" si="100">MAX(E252,G252)</f>
        <v>31004.637234985526</v>
      </c>
      <c r="E252" s="251">
        <f t="shared" si="90"/>
        <v>31004.637234985526</v>
      </c>
      <c r="F252" s="251">
        <f t="shared" si="84"/>
        <v>8914.9</v>
      </c>
      <c r="G252" s="263">
        <f t="shared" ref="G252:G315" si="101">ROUND(H251*(AE252/S251)*(U252-W251)+H251*(AE252/S252)*V252+H250*(AE252/S251)*W251,2)</f>
        <v>22089.74</v>
      </c>
      <c r="H252" s="251">
        <f t="shared" ref="H252:H315" si="102">IF(F252&lt;H251,H251-F252-I252,0)</f>
        <v>2980611.8200000008</v>
      </c>
      <c r="I252" s="124"/>
      <c r="J252" s="103"/>
      <c r="K252" s="104"/>
      <c r="L252" s="105"/>
      <c r="M252" s="158"/>
      <c r="N252" s="122">
        <f t="shared" ref="N252:N315" si="103">IF(OR(MONTH(B252)=4,MONTH(B252)=10),1,0)</f>
        <v>0</v>
      </c>
      <c r="O252" s="56">
        <f t="shared" ref="O252:O315" si="104">IF(K252=0,P252,DAY(K252))</f>
        <v>15</v>
      </c>
      <c r="P252" s="56">
        <f t="shared" ref="P252:P315" si="105">P251</f>
        <v>15</v>
      </c>
      <c r="Q252" s="56">
        <f t="shared" ref="Q252:Q315" si="106">IF(Q251=12,1,Q251+1)</f>
        <v>8</v>
      </c>
      <c r="R252" s="56">
        <f t="shared" ref="R252:R315" si="107">IF(Q251=12,R251+1,R251)</f>
        <v>2038</v>
      </c>
      <c r="S252" s="56">
        <f t="shared" ref="S252:S315" si="108">IF(OR(R252=2008,R252=2012,R252=2016,R252=2020,R252=2024,R252=2028,R252=2032,R252=2036,R252=2040,R252=2044,R252=2048,R252=2052,R252=2056,R252=2062,R252=2066),366,365)</f>
        <v>365</v>
      </c>
      <c r="T252" s="56">
        <f t="shared" si="96"/>
        <v>31</v>
      </c>
      <c r="U252" s="56">
        <f t="shared" ref="U252:U315" si="109">T251-P251</f>
        <v>16</v>
      </c>
      <c r="V252" s="56">
        <f t="shared" ref="V252:V315" si="110">T251-U252</f>
        <v>15</v>
      </c>
      <c r="W252" s="126">
        <f t="shared" ref="W252:W315" si="111">O252-P252</f>
        <v>0</v>
      </c>
      <c r="X252" s="56">
        <f t="shared" si="94"/>
        <v>4128</v>
      </c>
      <c r="Y252" s="127">
        <f t="shared" si="89"/>
        <v>9242.65</v>
      </c>
      <c r="Z252" s="127">
        <f t="shared" si="88"/>
        <v>18490.130043235808</v>
      </c>
      <c r="AA252" s="56">
        <f t="shared" ref="AA252:AA315" si="112">IF(L251=$V$55,ROUND(LOG(E251/(E251-AE252/12*H251),1+AE252/12),0),AA251-1)</f>
        <v>165</v>
      </c>
      <c r="AB252" s="88">
        <f t="shared" si="97"/>
        <v>50635</v>
      </c>
      <c r="AC252" s="56">
        <f t="shared" si="85"/>
        <v>3</v>
      </c>
      <c r="AD252" s="85">
        <f t="shared" si="98"/>
        <v>0</v>
      </c>
      <c r="AE252" s="85">
        <f t="shared" si="92"/>
        <v>8.6999999999999994E-2</v>
      </c>
      <c r="AF252" s="85">
        <f t="shared" si="93"/>
        <v>31027.129984985666</v>
      </c>
      <c r="AG252" s="85">
        <f t="shared" si="91"/>
        <v>31004.637234985526</v>
      </c>
      <c r="AK252" s="56" t="str">
        <f t="shared" si="86"/>
        <v/>
      </c>
      <c r="AL252" s="56" t="str">
        <f t="shared" si="87"/>
        <v/>
      </c>
    </row>
    <row r="253" spans="1:38" ht="15.75" thickBot="1" x14ac:dyDescent="0.25">
      <c r="A253" s="118">
        <f t="shared" si="95"/>
        <v>195</v>
      </c>
      <c r="B253" s="123">
        <f t="shared" si="99"/>
        <v>50663</v>
      </c>
      <c r="C253" s="123">
        <f t="shared" ref="C253:C316" si="113">IF(K253="",IF(AC253=6,DATE(YEAR(AB253),MONTH(AB253),DAY(AB253)+2),IF(AC253=7,DATE(YEAR(AB253),MONTH(AB253),DAY(AB253)+1),AB253)),K253)</f>
        <v>50668</v>
      </c>
      <c r="D253" s="250">
        <f t="shared" si="100"/>
        <v>31004.637234985526</v>
      </c>
      <c r="E253" s="251">
        <f t="shared" si="90"/>
        <v>31004.637234985526</v>
      </c>
      <c r="F253" s="251">
        <f t="shared" ref="F253:F316" si="114">ROUND(IF((H252+G253)&gt;D252,D253-G253,H252),2)</f>
        <v>8980.7800000000007</v>
      </c>
      <c r="G253" s="263">
        <f t="shared" si="101"/>
        <v>22023.86</v>
      </c>
      <c r="H253" s="251">
        <f t="shared" si="102"/>
        <v>2971631.040000001</v>
      </c>
      <c r="I253" s="124"/>
      <c r="J253" s="103"/>
      <c r="K253" s="104"/>
      <c r="L253" s="105"/>
      <c r="M253" s="158"/>
      <c r="N253" s="122">
        <f t="shared" si="103"/>
        <v>0</v>
      </c>
      <c r="O253" s="56">
        <f t="shared" si="104"/>
        <v>15</v>
      </c>
      <c r="P253" s="56">
        <f t="shared" si="105"/>
        <v>15</v>
      </c>
      <c r="Q253" s="56">
        <f t="shared" si="106"/>
        <v>9</v>
      </c>
      <c r="R253" s="56">
        <f t="shared" si="107"/>
        <v>2038</v>
      </c>
      <c r="S253" s="56">
        <f t="shared" si="108"/>
        <v>365</v>
      </c>
      <c r="T253" s="56">
        <f t="shared" si="96"/>
        <v>30</v>
      </c>
      <c r="U253" s="56">
        <f t="shared" si="109"/>
        <v>16</v>
      </c>
      <c r="V253" s="56">
        <f t="shared" si="110"/>
        <v>15</v>
      </c>
      <c r="W253" s="126">
        <f t="shared" si="111"/>
        <v>0</v>
      </c>
      <c r="X253" s="56">
        <f t="shared" si="94"/>
        <v>4127</v>
      </c>
      <c r="Y253" s="127">
        <f t="shared" si="89"/>
        <v>9215.09</v>
      </c>
      <c r="Z253" s="127">
        <f t="shared" si="88"/>
        <v>18490.130043235808</v>
      </c>
      <c r="AA253" s="56">
        <f t="shared" si="112"/>
        <v>164</v>
      </c>
      <c r="AB253" s="88">
        <f t="shared" si="97"/>
        <v>50666</v>
      </c>
      <c r="AC253" s="56">
        <f t="shared" ref="AC253:AC316" si="115">WEEKDAY(AB253,2)</f>
        <v>6</v>
      </c>
      <c r="AD253" s="85">
        <f t="shared" si="98"/>
        <v>0</v>
      </c>
      <c r="AE253" s="85">
        <f t="shared" si="92"/>
        <v>8.6999999999999994E-2</v>
      </c>
      <c r="AF253" s="85">
        <f t="shared" si="93"/>
        <v>31031.691761606719</v>
      </c>
      <c r="AG253" s="85">
        <f t="shared" si="91"/>
        <v>31004.637234985526</v>
      </c>
      <c r="AK253" s="56" t="str">
        <f t="shared" si="86"/>
        <v/>
      </c>
      <c r="AL253" s="56" t="str">
        <f t="shared" si="87"/>
        <v/>
      </c>
    </row>
    <row r="254" spans="1:38" ht="15.75" thickBot="1" x14ac:dyDescent="0.25">
      <c r="A254" s="118">
        <f t="shared" si="95"/>
        <v>196</v>
      </c>
      <c r="B254" s="123">
        <f t="shared" si="99"/>
        <v>50693</v>
      </c>
      <c r="C254" s="123">
        <f t="shared" si="113"/>
        <v>50696</v>
      </c>
      <c r="D254" s="250">
        <f t="shared" si="100"/>
        <v>31004.637234985526</v>
      </c>
      <c r="E254" s="251">
        <f t="shared" si="90"/>
        <v>31004.637234985526</v>
      </c>
      <c r="F254" s="251">
        <f t="shared" si="114"/>
        <v>9755.44</v>
      </c>
      <c r="G254" s="263">
        <f t="shared" si="101"/>
        <v>21249.200000000001</v>
      </c>
      <c r="H254" s="251">
        <f t="shared" si="102"/>
        <v>2961875.600000001</v>
      </c>
      <c r="I254" s="124"/>
      <c r="J254" s="103"/>
      <c r="K254" s="104"/>
      <c r="L254" s="105"/>
      <c r="M254" s="158"/>
      <c r="N254" s="122">
        <f t="shared" si="103"/>
        <v>1</v>
      </c>
      <c r="O254" s="56">
        <f t="shared" si="104"/>
        <v>15</v>
      </c>
      <c r="P254" s="56">
        <f t="shared" si="105"/>
        <v>15</v>
      </c>
      <c r="Q254" s="56">
        <f t="shared" si="106"/>
        <v>10</v>
      </c>
      <c r="R254" s="56">
        <f t="shared" si="107"/>
        <v>2038</v>
      </c>
      <c r="S254" s="56">
        <f t="shared" si="108"/>
        <v>365</v>
      </c>
      <c r="T254" s="56">
        <f t="shared" si="96"/>
        <v>31</v>
      </c>
      <c r="U254" s="56">
        <f t="shared" si="109"/>
        <v>15</v>
      </c>
      <c r="V254" s="56">
        <f t="shared" si="110"/>
        <v>15</v>
      </c>
      <c r="W254" s="126">
        <f t="shared" si="111"/>
        <v>0</v>
      </c>
      <c r="X254" s="56">
        <f t="shared" si="94"/>
        <v>4126</v>
      </c>
      <c r="Y254" s="127">
        <f t="shared" si="89"/>
        <v>9187.32</v>
      </c>
      <c r="Z254" s="127">
        <f t="shared" si="88"/>
        <v>18490.130043235808</v>
      </c>
      <c r="AA254" s="56">
        <f t="shared" si="112"/>
        <v>163</v>
      </c>
      <c r="AB254" s="88">
        <f t="shared" si="97"/>
        <v>50696</v>
      </c>
      <c r="AC254" s="56">
        <f t="shared" si="115"/>
        <v>1</v>
      </c>
      <c r="AD254" s="85">
        <f t="shared" si="98"/>
        <v>0</v>
      </c>
      <c r="AE254" s="85">
        <f t="shared" si="92"/>
        <v>8.6999999999999994E-2</v>
      </c>
      <c r="AF254" s="85">
        <f t="shared" si="93"/>
        <v>31036.30262500816</v>
      </c>
      <c r="AG254" s="85">
        <f t="shared" si="91"/>
        <v>31004.637234985526</v>
      </c>
      <c r="AK254" s="56" t="str">
        <f t="shared" ref="AK254:AK317" si="116">IF(N254=0,"","Есть")</f>
        <v>Есть</v>
      </c>
      <c r="AL254" s="56" t="str">
        <f t="shared" ref="AL254:AL317" si="117">IF(N254=0,"","Нет")</f>
        <v>Нет</v>
      </c>
    </row>
    <row r="255" spans="1:38" ht="15.75" thickBot="1" x14ac:dyDescent="0.25">
      <c r="A255" s="118">
        <f t="shared" si="95"/>
        <v>197</v>
      </c>
      <c r="B255" s="123">
        <f t="shared" si="99"/>
        <v>50724</v>
      </c>
      <c r="C255" s="123">
        <f t="shared" si="113"/>
        <v>50727</v>
      </c>
      <c r="D255" s="250">
        <f t="shared" si="100"/>
        <v>31004.637234985526</v>
      </c>
      <c r="E255" s="251">
        <f t="shared" si="90"/>
        <v>31004.637234985526</v>
      </c>
      <c r="F255" s="251">
        <f t="shared" si="114"/>
        <v>9119.2199999999993</v>
      </c>
      <c r="G255" s="263">
        <f t="shared" si="101"/>
        <v>21885.42</v>
      </c>
      <c r="H255" s="251">
        <f t="shared" si="102"/>
        <v>2952756.3800000008</v>
      </c>
      <c r="I255" s="124"/>
      <c r="J255" s="103"/>
      <c r="K255" s="104"/>
      <c r="L255" s="105"/>
      <c r="M255" s="158"/>
      <c r="N255" s="122">
        <f t="shared" si="103"/>
        <v>0</v>
      </c>
      <c r="O255" s="56">
        <f t="shared" si="104"/>
        <v>15</v>
      </c>
      <c r="P255" s="56">
        <f t="shared" si="105"/>
        <v>15</v>
      </c>
      <c r="Q255" s="56">
        <f t="shared" si="106"/>
        <v>11</v>
      </c>
      <c r="R255" s="56">
        <f t="shared" si="107"/>
        <v>2038</v>
      </c>
      <c r="S255" s="56">
        <f t="shared" si="108"/>
        <v>365</v>
      </c>
      <c r="T255" s="56">
        <f t="shared" si="96"/>
        <v>30</v>
      </c>
      <c r="U255" s="56">
        <f t="shared" si="109"/>
        <v>16</v>
      </c>
      <c r="V255" s="56">
        <f t="shared" si="110"/>
        <v>15</v>
      </c>
      <c r="W255" s="126">
        <f t="shared" si="111"/>
        <v>0</v>
      </c>
      <c r="X255" s="56">
        <f t="shared" si="94"/>
        <v>4125</v>
      </c>
      <c r="Y255" s="127">
        <f t="shared" si="89"/>
        <v>9157.16</v>
      </c>
      <c r="Z255" s="127">
        <f t="shared" ref="Z255:Z318" si="118">IF(AND(I254&lt;&gt;0,$U$54=1),Y255,IF(X255=0,0,Z254))</f>
        <v>18490.130043235808</v>
      </c>
      <c r="AA255" s="56">
        <f t="shared" si="112"/>
        <v>162</v>
      </c>
      <c r="AB255" s="88">
        <f t="shared" si="97"/>
        <v>50727</v>
      </c>
      <c r="AC255" s="56">
        <f t="shared" si="115"/>
        <v>4</v>
      </c>
      <c r="AD255" s="85">
        <f t="shared" si="98"/>
        <v>0</v>
      </c>
      <c r="AE255" s="85">
        <f t="shared" si="92"/>
        <v>8.6999999999999994E-2</v>
      </c>
      <c r="AF255" s="85">
        <f t="shared" si="93"/>
        <v>31033.542153919625</v>
      </c>
      <c r="AG255" s="85">
        <f t="shared" si="91"/>
        <v>31004.637234985526</v>
      </c>
      <c r="AK255" s="56" t="str">
        <f t="shared" si="116"/>
        <v/>
      </c>
      <c r="AL255" s="56" t="str">
        <f t="shared" si="117"/>
        <v/>
      </c>
    </row>
    <row r="256" spans="1:38" ht="15.75" thickBot="1" x14ac:dyDescent="0.25">
      <c r="A256" s="118">
        <f t="shared" si="95"/>
        <v>198</v>
      </c>
      <c r="B256" s="123">
        <f t="shared" si="99"/>
        <v>50754</v>
      </c>
      <c r="C256" s="123">
        <f t="shared" si="113"/>
        <v>50759</v>
      </c>
      <c r="D256" s="250">
        <f t="shared" si="100"/>
        <v>31004.637234985526</v>
      </c>
      <c r="E256" s="251">
        <f t="shared" si="90"/>
        <v>31004.637234985526</v>
      </c>
      <c r="F256" s="251">
        <f t="shared" si="114"/>
        <v>9890.41</v>
      </c>
      <c r="G256" s="263">
        <f t="shared" si="101"/>
        <v>21114.23</v>
      </c>
      <c r="H256" s="251">
        <f t="shared" si="102"/>
        <v>2942865.9700000007</v>
      </c>
      <c r="I256" s="124"/>
      <c r="J256" s="103"/>
      <c r="K256" s="104"/>
      <c r="L256" s="105"/>
      <c r="M256" s="158"/>
      <c r="N256" s="122">
        <f t="shared" si="103"/>
        <v>0</v>
      </c>
      <c r="O256" s="56">
        <f t="shared" si="104"/>
        <v>15</v>
      </c>
      <c r="P256" s="56">
        <f t="shared" si="105"/>
        <v>15</v>
      </c>
      <c r="Q256" s="56">
        <f t="shared" si="106"/>
        <v>12</v>
      </c>
      <c r="R256" s="56">
        <f t="shared" si="107"/>
        <v>2038</v>
      </c>
      <c r="S256" s="56">
        <f t="shared" si="108"/>
        <v>365</v>
      </c>
      <c r="T256" s="56">
        <f t="shared" si="96"/>
        <v>31</v>
      </c>
      <c r="U256" s="56">
        <f t="shared" si="109"/>
        <v>15</v>
      </c>
      <c r="V256" s="56">
        <f t="shared" si="110"/>
        <v>15</v>
      </c>
      <c r="W256" s="126">
        <f t="shared" si="111"/>
        <v>0</v>
      </c>
      <c r="X256" s="56">
        <f t="shared" si="94"/>
        <v>4124</v>
      </c>
      <c r="Y256" s="127">
        <f t="shared" ref="Y256:Y319" si="119">IF(X256=0,0,ROUND(H255*(($B$24/12)/(1-POWER(1+$B$24/12,-(X256)))),2))</f>
        <v>9128.9699999999993</v>
      </c>
      <c r="Z256" s="127">
        <f t="shared" si="118"/>
        <v>18490.130043235808</v>
      </c>
      <c r="AA256" s="56">
        <f t="shared" si="112"/>
        <v>161</v>
      </c>
      <c r="AB256" s="88">
        <f t="shared" si="97"/>
        <v>50757</v>
      </c>
      <c r="AC256" s="56">
        <f t="shared" si="115"/>
        <v>6</v>
      </c>
      <c r="AD256" s="85">
        <f t="shared" si="98"/>
        <v>0</v>
      </c>
      <c r="AE256" s="85">
        <f t="shared" si="92"/>
        <v>8.6999999999999994E-2</v>
      </c>
      <c r="AF256" s="85">
        <f t="shared" si="93"/>
        <v>31038.174866034271</v>
      </c>
      <c r="AG256" s="85">
        <f t="shared" si="91"/>
        <v>31004.637234985526</v>
      </c>
      <c r="AK256" s="56" t="str">
        <f t="shared" si="116"/>
        <v/>
      </c>
      <c r="AL256" s="56" t="str">
        <f t="shared" si="117"/>
        <v/>
      </c>
    </row>
    <row r="257" spans="1:38" ht="15.75" thickBot="1" x14ac:dyDescent="0.25">
      <c r="A257" s="118">
        <f t="shared" si="95"/>
        <v>199</v>
      </c>
      <c r="B257" s="123">
        <f t="shared" si="99"/>
        <v>50785</v>
      </c>
      <c r="C257" s="123">
        <f t="shared" si="113"/>
        <v>50788</v>
      </c>
      <c r="D257" s="250">
        <f t="shared" si="100"/>
        <v>31004.637234985526</v>
      </c>
      <c r="E257" s="251">
        <f t="shared" si="90"/>
        <v>31004.637234985526</v>
      </c>
      <c r="F257" s="251">
        <f t="shared" si="114"/>
        <v>9259.68</v>
      </c>
      <c r="G257" s="263">
        <f t="shared" si="101"/>
        <v>21744.959999999999</v>
      </c>
      <c r="H257" s="251">
        <f t="shared" si="102"/>
        <v>2933606.2900000005</v>
      </c>
      <c r="I257" s="124"/>
      <c r="J257" s="103"/>
      <c r="K257" s="104"/>
      <c r="L257" s="105"/>
      <c r="M257" s="158"/>
      <c r="N257" s="122">
        <f t="shared" si="103"/>
        <v>0</v>
      </c>
      <c r="O257" s="56">
        <f t="shared" si="104"/>
        <v>15</v>
      </c>
      <c r="P257" s="56">
        <f t="shared" si="105"/>
        <v>15</v>
      </c>
      <c r="Q257" s="56">
        <f t="shared" si="106"/>
        <v>1</v>
      </c>
      <c r="R257" s="56">
        <f t="shared" si="107"/>
        <v>2039</v>
      </c>
      <c r="S257" s="56">
        <f t="shared" si="108"/>
        <v>365</v>
      </c>
      <c r="T257" s="56">
        <f t="shared" si="96"/>
        <v>31</v>
      </c>
      <c r="U257" s="56">
        <f t="shared" si="109"/>
        <v>16</v>
      </c>
      <c r="V257" s="56">
        <f t="shared" si="110"/>
        <v>15</v>
      </c>
      <c r="W257" s="126">
        <f t="shared" si="111"/>
        <v>0</v>
      </c>
      <c r="X257" s="56">
        <f t="shared" si="94"/>
        <v>4123</v>
      </c>
      <c r="Y257" s="127">
        <f t="shared" si="119"/>
        <v>9098.39</v>
      </c>
      <c r="Z257" s="127">
        <f t="shared" si="118"/>
        <v>18490.130043235808</v>
      </c>
      <c r="AA257" s="56">
        <f t="shared" si="112"/>
        <v>160</v>
      </c>
      <c r="AB257" s="88">
        <f t="shared" si="97"/>
        <v>50788</v>
      </c>
      <c r="AC257" s="56">
        <f t="shared" si="115"/>
        <v>2</v>
      </c>
      <c r="AD257" s="85">
        <f t="shared" si="98"/>
        <v>0</v>
      </c>
      <c r="AE257" s="85">
        <f t="shared" si="92"/>
        <v>8.6999999999999994E-2</v>
      </c>
      <c r="AF257" s="85">
        <f t="shared" si="93"/>
        <v>31035.435873159393</v>
      </c>
      <c r="AG257" s="85">
        <f t="shared" si="91"/>
        <v>31004.637234985526</v>
      </c>
      <c r="AK257" s="56" t="str">
        <f t="shared" si="116"/>
        <v/>
      </c>
      <c r="AL257" s="56" t="str">
        <f t="shared" si="117"/>
        <v/>
      </c>
    </row>
    <row r="258" spans="1:38" ht="15.75" thickBot="1" x14ac:dyDescent="0.25">
      <c r="A258" s="118">
        <f t="shared" si="95"/>
        <v>200</v>
      </c>
      <c r="B258" s="123">
        <f t="shared" si="99"/>
        <v>50816</v>
      </c>
      <c r="C258" s="123">
        <f t="shared" si="113"/>
        <v>50819</v>
      </c>
      <c r="D258" s="250">
        <f t="shared" si="100"/>
        <v>31004.637234985526</v>
      </c>
      <c r="E258" s="251">
        <f t="shared" si="90"/>
        <v>31004.637234985526</v>
      </c>
      <c r="F258" s="251">
        <f t="shared" si="114"/>
        <v>9328.1</v>
      </c>
      <c r="G258" s="263">
        <f t="shared" si="101"/>
        <v>21676.54</v>
      </c>
      <c r="H258" s="251">
        <f t="shared" si="102"/>
        <v>2924278.1900000004</v>
      </c>
      <c r="I258" s="124"/>
      <c r="J258" s="103"/>
      <c r="K258" s="104"/>
      <c r="L258" s="105"/>
      <c r="M258" s="158"/>
      <c r="N258" s="122">
        <f t="shared" si="103"/>
        <v>0</v>
      </c>
      <c r="O258" s="56">
        <f t="shared" si="104"/>
        <v>15</v>
      </c>
      <c r="P258" s="56">
        <f t="shared" si="105"/>
        <v>15</v>
      </c>
      <c r="Q258" s="56">
        <f t="shared" si="106"/>
        <v>2</v>
      </c>
      <c r="R258" s="56">
        <f t="shared" si="107"/>
        <v>2039</v>
      </c>
      <c r="S258" s="56">
        <f t="shared" si="108"/>
        <v>365</v>
      </c>
      <c r="T258" s="56">
        <f t="shared" si="96"/>
        <v>28</v>
      </c>
      <c r="U258" s="56">
        <f t="shared" si="109"/>
        <v>16</v>
      </c>
      <c r="V258" s="56">
        <f t="shared" si="110"/>
        <v>15</v>
      </c>
      <c r="W258" s="126">
        <f t="shared" si="111"/>
        <v>0</v>
      </c>
      <c r="X258" s="56">
        <f t="shared" si="94"/>
        <v>4122</v>
      </c>
      <c r="Y258" s="127">
        <f t="shared" si="119"/>
        <v>9069.76</v>
      </c>
      <c r="Z258" s="127">
        <f t="shared" si="118"/>
        <v>18490.130043235808</v>
      </c>
      <c r="AA258" s="56">
        <f t="shared" si="112"/>
        <v>159</v>
      </c>
      <c r="AB258" s="88">
        <f t="shared" si="97"/>
        <v>50819</v>
      </c>
      <c r="AC258" s="56">
        <f t="shared" si="115"/>
        <v>5</v>
      </c>
      <c r="AD258" s="85">
        <f t="shared" si="98"/>
        <v>0</v>
      </c>
      <c r="AE258" s="85">
        <f t="shared" si="92"/>
        <v>8.6999999999999994E-2</v>
      </c>
      <c r="AF258" s="85">
        <f t="shared" si="93"/>
        <v>31040.091216514036</v>
      </c>
      <c r="AG258" s="85">
        <f t="shared" si="91"/>
        <v>31004.637234985526</v>
      </c>
      <c r="AK258" s="56" t="str">
        <f t="shared" si="116"/>
        <v/>
      </c>
      <c r="AL258" s="56" t="str">
        <f t="shared" si="117"/>
        <v/>
      </c>
    </row>
    <row r="259" spans="1:38" ht="15.75" thickBot="1" x14ac:dyDescent="0.25">
      <c r="A259" s="118">
        <f t="shared" si="95"/>
        <v>201</v>
      </c>
      <c r="B259" s="123">
        <f t="shared" si="99"/>
        <v>50844</v>
      </c>
      <c r="C259" s="123">
        <f t="shared" si="113"/>
        <v>50847</v>
      </c>
      <c r="D259" s="250">
        <f t="shared" si="100"/>
        <v>31004.637234985526</v>
      </c>
      <c r="E259" s="251">
        <f t="shared" si="90"/>
        <v>31004.637234985526</v>
      </c>
      <c r="F259" s="251">
        <f t="shared" si="114"/>
        <v>11488.09</v>
      </c>
      <c r="G259" s="263">
        <f t="shared" si="101"/>
        <v>19516.55</v>
      </c>
      <c r="H259" s="251">
        <f t="shared" si="102"/>
        <v>2912790.1000000006</v>
      </c>
      <c r="I259" s="124"/>
      <c r="J259" s="103"/>
      <c r="K259" s="104"/>
      <c r="L259" s="105"/>
      <c r="M259" s="158"/>
      <c r="N259" s="122">
        <f t="shared" si="103"/>
        <v>0</v>
      </c>
      <c r="O259" s="56">
        <f t="shared" si="104"/>
        <v>15</v>
      </c>
      <c r="P259" s="56">
        <f t="shared" si="105"/>
        <v>15</v>
      </c>
      <c r="Q259" s="56">
        <f t="shared" si="106"/>
        <v>3</v>
      </c>
      <c r="R259" s="56">
        <f t="shared" si="107"/>
        <v>2039</v>
      </c>
      <c r="S259" s="56">
        <f t="shared" si="108"/>
        <v>365</v>
      </c>
      <c r="T259" s="56">
        <f t="shared" si="96"/>
        <v>31</v>
      </c>
      <c r="U259" s="56">
        <f t="shared" si="109"/>
        <v>13</v>
      </c>
      <c r="V259" s="56">
        <f t="shared" si="110"/>
        <v>15</v>
      </c>
      <c r="W259" s="126">
        <f t="shared" si="111"/>
        <v>0</v>
      </c>
      <c r="X259" s="56">
        <f t="shared" si="94"/>
        <v>4121</v>
      </c>
      <c r="Y259" s="127">
        <f t="shared" si="119"/>
        <v>9040.92</v>
      </c>
      <c r="Z259" s="127">
        <f t="shared" si="118"/>
        <v>18490.130043235808</v>
      </c>
      <c r="AA259" s="56">
        <f t="shared" si="112"/>
        <v>158</v>
      </c>
      <c r="AB259" s="88">
        <f t="shared" si="97"/>
        <v>50847</v>
      </c>
      <c r="AC259" s="56">
        <f t="shared" si="115"/>
        <v>5</v>
      </c>
      <c r="AD259" s="85">
        <f t="shared" si="98"/>
        <v>0</v>
      </c>
      <c r="AE259" s="85">
        <f t="shared" si="92"/>
        <v>8.6999999999999994E-2</v>
      </c>
      <c r="AF259" s="85">
        <f t="shared" si="93"/>
        <v>31044.797873706346</v>
      </c>
      <c r="AG259" s="85">
        <f t="shared" si="91"/>
        <v>31004.637234985526</v>
      </c>
      <c r="AK259" s="56" t="str">
        <f t="shared" si="116"/>
        <v/>
      </c>
      <c r="AL259" s="56" t="str">
        <f t="shared" si="117"/>
        <v/>
      </c>
    </row>
    <row r="260" spans="1:38" ht="15.75" thickBot="1" x14ac:dyDescent="0.25">
      <c r="A260" s="118">
        <f t="shared" si="95"/>
        <v>202</v>
      </c>
      <c r="B260" s="123">
        <f t="shared" si="99"/>
        <v>50875</v>
      </c>
      <c r="C260" s="123">
        <f t="shared" si="113"/>
        <v>50878</v>
      </c>
      <c r="D260" s="250">
        <f t="shared" si="100"/>
        <v>31004.637234985526</v>
      </c>
      <c r="E260" s="251">
        <f t="shared" si="90"/>
        <v>31004.637234985526</v>
      </c>
      <c r="F260" s="251">
        <f t="shared" si="114"/>
        <v>9481.91</v>
      </c>
      <c r="G260" s="263">
        <f t="shared" si="101"/>
        <v>21522.73</v>
      </c>
      <c r="H260" s="251">
        <f t="shared" si="102"/>
        <v>2903308.1900000004</v>
      </c>
      <c r="I260" s="124"/>
      <c r="J260" s="103"/>
      <c r="K260" s="104"/>
      <c r="L260" s="105"/>
      <c r="M260" s="158"/>
      <c r="N260" s="122">
        <f t="shared" si="103"/>
        <v>1</v>
      </c>
      <c r="O260" s="56">
        <f t="shared" si="104"/>
        <v>15</v>
      </c>
      <c r="P260" s="56">
        <f t="shared" si="105"/>
        <v>15</v>
      </c>
      <c r="Q260" s="56">
        <f t="shared" si="106"/>
        <v>4</v>
      </c>
      <c r="R260" s="56">
        <f t="shared" si="107"/>
        <v>2039</v>
      </c>
      <c r="S260" s="56">
        <f t="shared" si="108"/>
        <v>365</v>
      </c>
      <c r="T260" s="56">
        <f t="shared" si="96"/>
        <v>30</v>
      </c>
      <c r="U260" s="56">
        <f t="shared" si="109"/>
        <v>16</v>
      </c>
      <c r="V260" s="56">
        <f t="shared" si="110"/>
        <v>15</v>
      </c>
      <c r="W260" s="126">
        <f t="shared" si="111"/>
        <v>0</v>
      </c>
      <c r="X260" s="56">
        <f t="shared" si="94"/>
        <v>4120</v>
      </c>
      <c r="Y260" s="127">
        <f t="shared" si="119"/>
        <v>9005.4</v>
      </c>
      <c r="Z260" s="127">
        <f t="shared" si="118"/>
        <v>18490.130043235808</v>
      </c>
      <c r="AA260" s="56">
        <f t="shared" si="112"/>
        <v>157</v>
      </c>
      <c r="AB260" s="88">
        <f t="shared" si="97"/>
        <v>50878</v>
      </c>
      <c r="AC260" s="56">
        <f t="shared" si="115"/>
        <v>1</v>
      </c>
      <c r="AD260" s="85">
        <f t="shared" si="98"/>
        <v>0</v>
      </c>
      <c r="AE260" s="85">
        <f t="shared" si="92"/>
        <v>8.6999999999999994E-2</v>
      </c>
      <c r="AF260" s="85">
        <f t="shared" si="93"/>
        <v>31027.282557353024</v>
      </c>
      <c r="AG260" s="85">
        <f t="shared" si="91"/>
        <v>31004.637234985526</v>
      </c>
      <c r="AK260" s="56" t="str">
        <f t="shared" si="116"/>
        <v>Есть</v>
      </c>
      <c r="AL260" s="56" t="str">
        <f t="shared" si="117"/>
        <v>Нет</v>
      </c>
    </row>
    <row r="261" spans="1:38" ht="15.75" thickBot="1" x14ac:dyDescent="0.25">
      <c r="A261" s="118">
        <f t="shared" si="95"/>
        <v>203</v>
      </c>
      <c r="B261" s="123">
        <f t="shared" si="99"/>
        <v>50905</v>
      </c>
      <c r="C261" s="123">
        <f t="shared" si="113"/>
        <v>50908</v>
      </c>
      <c r="D261" s="250">
        <f t="shared" si="100"/>
        <v>31004.637234985526</v>
      </c>
      <c r="E261" s="251">
        <f t="shared" si="90"/>
        <v>31004.637234985526</v>
      </c>
      <c r="F261" s="251">
        <f t="shared" si="114"/>
        <v>10244</v>
      </c>
      <c r="G261" s="263">
        <f t="shared" si="101"/>
        <v>20760.64</v>
      </c>
      <c r="H261" s="251">
        <f t="shared" si="102"/>
        <v>2893064.1900000004</v>
      </c>
      <c r="I261" s="124"/>
      <c r="J261" s="103"/>
      <c r="K261" s="104"/>
      <c r="L261" s="105"/>
      <c r="M261" s="158"/>
      <c r="N261" s="122">
        <f t="shared" si="103"/>
        <v>0</v>
      </c>
      <c r="O261" s="56">
        <f t="shared" si="104"/>
        <v>15</v>
      </c>
      <c r="P261" s="56">
        <f t="shared" si="105"/>
        <v>15</v>
      </c>
      <c r="Q261" s="56">
        <f t="shared" si="106"/>
        <v>5</v>
      </c>
      <c r="R261" s="56">
        <f t="shared" si="107"/>
        <v>2039</v>
      </c>
      <c r="S261" s="56">
        <f t="shared" si="108"/>
        <v>365</v>
      </c>
      <c r="T261" s="56">
        <f t="shared" si="96"/>
        <v>31</v>
      </c>
      <c r="U261" s="56">
        <f t="shared" si="109"/>
        <v>15</v>
      </c>
      <c r="V261" s="56">
        <f t="shared" si="110"/>
        <v>15</v>
      </c>
      <c r="W261" s="126">
        <f t="shared" si="111"/>
        <v>0</v>
      </c>
      <c r="X261" s="56">
        <f t="shared" si="94"/>
        <v>4119</v>
      </c>
      <c r="Y261" s="127">
        <f t="shared" si="119"/>
        <v>8976.09</v>
      </c>
      <c r="Z261" s="127">
        <f t="shared" si="118"/>
        <v>18490.130043235808</v>
      </c>
      <c r="AA261" s="56">
        <f t="shared" si="112"/>
        <v>156</v>
      </c>
      <c r="AB261" s="88">
        <f t="shared" si="97"/>
        <v>50908</v>
      </c>
      <c r="AC261" s="56">
        <f t="shared" si="115"/>
        <v>3</v>
      </c>
      <c r="AD261" s="85">
        <f t="shared" si="98"/>
        <v>0</v>
      </c>
      <c r="AE261" s="85">
        <f t="shared" si="92"/>
        <v>8.6999999999999994E-2</v>
      </c>
      <c r="AF261" s="85">
        <f t="shared" si="93"/>
        <v>31031.853410795055</v>
      </c>
      <c r="AG261" s="85">
        <f t="shared" si="91"/>
        <v>31004.637234985526</v>
      </c>
      <c r="AK261" s="56" t="str">
        <f t="shared" si="116"/>
        <v/>
      </c>
      <c r="AL261" s="56" t="str">
        <f t="shared" si="117"/>
        <v/>
      </c>
    </row>
    <row r="262" spans="1:38" ht="15.75" thickBot="1" x14ac:dyDescent="0.25">
      <c r="A262" s="118">
        <f t="shared" si="95"/>
        <v>204</v>
      </c>
      <c r="B262" s="123">
        <f t="shared" si="99"/>
        <v>50936</v>
      </c>
      <c r="C262" s="123">
        <f t="shared" si="113"/>
        <v>50941</v>
      </c>
      <c r="D262" s="250">
        <f t="shared" si="100"/>
        <v>31004.637234985526</v>
      </c>
      <c r="E262" s="251">
        <f t="shared" si="90"/>
        <v>31004.637234985526</v>
      </c>
      <c r="F262" s="251">
        <f t="shared" si="114"/>
        <v>9627.67</v>
      </c>
      <c r="G262" s="263">
        <f t="shared" si="101"/>
        <v>21376.97</v>
      </c>
      <c r="H262" s="251">
        <f t="shared" si="102"/>
        <v>2883436.5200000005</v>
      </c>
      <c r="I262" s="124"/>
      <c r="J262" s="103"/>
      <c r="K262" s="104"/>
      <c r="L262" s="105"/>
      <c r="M262" s="158"/>
      <c r="N262" s="122">
        <f t="shared" si="103"/>
        <v>0</v>
      </c>
      <c r="O262" s="56">
        <f t="shared" si="104"/>
        <v>15</v>
      </c>
      <c r="P262" s="56">
        <f t="shared" si="105"/>
        <v>15</v>
      </c>
      <c r="Q262" s="56">
        <f t="shared" si="106"/>
        <v>6</v>
      </c>
      <c r="R262" s="56">
        <f t="shared" si="107"/>
        <v>2039</v>
      </c>
      <c r="S262" s="56">
        <f t="shared" si="108"/>
        <v>365</v>
      </c>
      <c r="T262" s="56">
        <f t="shared" si="96"/>
        <v>30</v>
      </c>
      <c r="U262" s="56">
        <f t="shared" si="109"/>
        <v>16</v>
      </c>
      <c r="V262" s="56">
        <f t="shared" si="110"/>
        <v>15</v>
      </c>
      <c r="W262" s="126">
        <f t="shared" si="111"/>
        <v>0</v>
      </c>
      <c r="X262" s="56">
        <f t="shared" si="94"/>
        <v>4118</v>
      </c>
      <c r="Y262" s="127">
        <f t="shared" si="119"/>
        <v>8944.42</v>
      </c>
      <c r="Z262" s="127">
        <f t="shared" si="118"/>
        <v>18490.130043235808</v>
      </c>
      <c r="AA262" s="56">
        <f t="shared" si="112"/>
        <v>155</v>
      </c>
      <c r="AB262" s="88">
        <f t="shared" si="97"/>
        <v>50939</v>
      </c>
      <c r="AC262" s="56">
        <f t="shared" si="115"/>
        <v>6</v>
      </c>
      <c r="AD262" s="85">
        <f t="shared" si="98"/>
        <v>0</v>
      </c>
      <c r="AE262" s="85">
        <f t="shared" si="92"/>
        <v>8.6999999999999994E-2</v>
      </c>
      <c r="AF262" s="85">
        <f t="shared" si="93"/>
        <v>31029.052696398689</v>
      </c>
      <c r="AG262" s="85">
        <f t="shared" si="91"/>
        <v>31004.637234985526</v>
      </c>
      <c r="AK262" s="56" t="str">
        <f t="shared" si="116"/>
        <v/>
      </c>
      <c r="AL262" s="56" t="str">
        <f t="shared" si="117"/>
        <v/>
      </c>
    </row>
    <row r="263" spans="1:38" ht="15.75" thickBot="1" x14ac:dyDescent="0.25">
      <c r="A263" s="118">
        <f t="shared" si="95"/>
        <v>205</v>
      </c>
      <c r="B263" s="123">
        <f t="shared" si="99"/>
        <v>50966</v>
      </c>
      <c r="C263" s="123">
        <f t="shared" si="113"/>
        <v>50969</v>
      </c>
      <c r="D263" s="250">
        <f t="shared" si="100"/>
        <v>31004.637234985526</v>
      </c>
      <c r="E263" s="251">
        <f t="shared" si="90"/>
        <v>31004.637234985526</v>
      </c>
      <c r="F263" s="251">
        <f t="shared" si="114"/>
        <v>10386.09</v>
      </c>
      <c r="G263" s="263">
        <f t="shared" si="101"/>
        <v>20618.55</v>
      </c>
      <c r="H263" s="251">
        <f t="shared" si="102"/>
        <v>2873050.4300000006</v>
      </c>
      <c r="I263" s="124"/>
      <c r="J263" s="103"/>
      <c r="K263" s="104"/>
      <c r="L263" s="105"/>
      <c r="M263" s="158"/>
      <c r="N263" s="122">
        <f t="shared" si="103"/>
        <v>0</v>
      </c>
      <c r="O263" s="56">
        <f t="shared" si="104"/>
        <v>15</v>
      </c>
      <c r="P263" s="56">
        <f t="shared" si="105"/>
        <v>15</v>
      </c>
      <c r="Q263" s="56">
        <f t="shared" si="106"/>
        <v>7</v>
      </c>
      <c r="R263" s="56">
        <f t="shared" si="107"/>
        <v>2039</v>
      </c>
      <c r="S263" s="56">
        <f t="shared" si="108"/>
        <v>365</v>
      </c>
      <c r="T263" s="56">
        <f t="shared" si="96"/>
        <v>31</v>
      </c>
      <c r="U263" s="56">
        <f t="shared" si="109"/>
        <v>15</v>
      </c>
      <c r="V263" s="56">
        <f t="shared" si="110"/>
        <v>15</v>
      </c>
      <c r="W263" s="126">
        <f t="shared" si="111"/>
        <v>0</v>
      </c>
      <c r="X263" s="56">
        <f t="shared" si="94"/>
        <v>4117</v>
      </c>
      <c r="Y263" s="127">
        <f t="shared" si="119"/>
        <v>8914.65</v>
      </c>
      <c r="Z263" s="127">
        <f t="shared" si="118"/>
        <v>18490.130043235808</v>
      </c>
      <c r="AA263" s="56">
        <f t="shared" si="112"/>
        <v>154</v>
      </c>
      <c r="AB263" s="88">
        <f t="shared" si="97"/>
        <v>50969</v>
      </c>
      <c r="AC263" s="56">
        <f t="shared" si="115"/>
        <v>1</v>
      </c>
      <c r="AD263" s="85">
        <f t="shared" si="98"/>
        <v>0</v>
      </c>
      <c r="AE263" s="85">
        <f t="shared" si="92"/>
        <v>8.6999999999999994E-2</v>
      </c>
      <c r="AF263" s="85">
        <f t="shared" si="93"/>
        <v>31033.644800969414</v>
      </c>
      <c r="AG263" s="85">
        <f t="shared" si="91"/>
        <v>31004.637234985526</v>
      </c>
      <c r="AK263" s="56" t="str">
        <f t="shared" si="116"/>
        <v/>
      </c>
      <c r="AL263" s="56" t="str">
        <f t="shared" si="117"/>
        <v/>
      </c>
    </row>
    <row r="264" spans="1:38" ht="15.75" thickBot="1" x14ac:dyDescent="0.25">
      <c r="A264" s="118">
        <f t="shared" si="95"/>
        <v>206</v>
      </c>
      <c r="B264" s="123">
        <f t="shared" si="99"/>
        <v>50997</v>
      </c>
      <c r="C264" s="123">
        <f t="shared" si="113"/>
        <v>51000</v>
      </c>
      <c r="D264" s="250">
        <f t="shared" si="100"/>
        <v>31004.637234985526</v>
      </c>
      <c r="E264" s="251">
        <f t="shared" si="90"/>
        <v>31004.637234985526</v>
      </c>
      <c r="F264" s="251">
        <f t="shared" si="114"/>
        <v>9775.5499999999993</v>
      </c>
      <c r="G264" s="263">
        <f t="shared" si="101"/>
        <v>21229.09</v>
      </c>
      <c r="H264" s="251">
        <f t="shared" si="102"/>
        <v>2863274.8800000008</v>
      </c>
      <c r="I264" s="124"/>
      <c r="J264" s="103"/>
      <c r="K264" s="104"/>
      <c r="L264" s="105"/>
      <c r="M264" s="158"/>
      <c r="N264" s="122">
        <f t="shared" si="103"/>
        <v>0</v>
      </c>
      <c r="O264" s="56">
        <f t="shared" si="104"/>
        <v>15</v>
      </c>
      <c r="P264" s="56">
        <f t="shared" si="105"/>
        <v>15</v>
      </c>
      <c r="Q264" s="56">
        <f t="shared" si="106"/>
        <v>8</v>
      </c>
      <c r="R264" s="56">
        <f t="shared" si="107"/>
        <v>2039</v>
      </c>
      <c r="S264" s="56">
        <f t="shared" si="108"/>
        <v>365</v>
      </c>
      <c r="T264" s="56">
        <f t="shared" si="96"/>
        <v>31</v>
      </c>
      <c r="U264" s="56">
        <f t="shared" si="109"/>
        <v>16</v>
      </c>
      <c r="V264" s="56">
        <f t="shared" si="110"/>
        <v>15</v>
      </c>
      <c r="W264" s="126">
        <f t="shared" si="111"/>
        <v>0</v>
      </c>
      <c r="X264" s="56">
        <f t="shared" si="94"/>
        <v>4116</v>
      </c>
      <c r="Y264" s="127">
        <f t="shared" si="119"/>
        <v>8882.5400000000009</v>
      </c>
      <c r="Z264" s="127">
        <f t="shared" si="118"/>
        <v>18490.130043235808</v>
      </c>
      <c r="AA264" s="56">
        <f t="shared" si="112"/>
        <v>153</v>
      </c>
      <c r="AB264" s="88">
        <f t="shared" si="97"/>
        <v>51000</v>
      </c>
      <c r="AC264" s="56">
        <f t="shared" si="115"/>
        <v>4</v>
      </c>
      <c r="AD264" s="85">
        <f t="shared" si="98"/>
        <v>0</v>
      </c>
      <c r="AE264" s="85">
        <f t="shared" si="92"/>
        <v>8.6999999999999994E-2</v>
      </c>
      <c r="AF264" s="85">
        <f t="shared" si="93"/>
        <v>31030.865141271017</v>
      </c>
      <c r="AG264" s="85">
        <f t="shared" si="91"/>
        <v>31004.637234985526</v>
      </c>
      <c r="AK264" s="56" t="str">
        <f t="shared" si="116"/>
        <v/>
      </c>
      <c r="AL264" s="56" t="str">
        <f t="shared" si="117"/>
        <v/>
      </c>
    </row>
    <row r="265" spans="1:38" ht="15.75" thickBot="1" x14ac:dyDescent="0.25">
      <c r="A265" s="118">
        <f t="shared" si="95"/>
        <v>207</v>
      </c>
      <c r="B265" s="123">
        <f t="shared" si="99"/>
        <v>51028</v>
      </c>
      <c r="C265" s="123">
        <f t="shared" si="113"/>
        <v>51032</v>
      </c>
      <c r="D265" s="250">
        <f t="shared" si="100"/>
        <v>31004.637234985526</v>
      </c>
      <c r="E265" s="251">
        <f t="shared" si="90"/>
        <v>31004.637234985526</v>
      </c>
      <c r="F265" s="251">
        <f t="shared" si="114"/>
        <v>9847.7800000000007</v>
      </c>
      <c r="G265" s="263">
        <f t="shared" si="101"/>
        <v>21156.86</v>
      </c>
      <c r="H265" s="251">
        <f t="shared" si="102"/>
        <v>2853427.100000001</v>
      </c>
      <c r="I265" s="124"/>
      <c r="J265" s="103"/>
      <c r="K265" s="104"/>
      <c r="L265" s="105"/>
      <c r="M265" s="158"/>
      <c r="N265" s="122">
        <f t="shared" si="103"/>
        <v>0</v>
      </c>
      <c r="O265" s="56">
        <f t="shared" si="104"/>
        <v>15</v>
      </c>
      <c r="P265" s="56">
        <f t="shared" si="105"/>
        <v>15</v>
      </c>
      <c r="Q265" s="56">
        <f t="shared" si="106"/>
        <v>9</v>
      </c>
      <c r="R265" s="56">
        <f t="shared" si="107"/>
        <v>2039</v>
      </c>
      <c r="S265" s="56">
        <f t="shared" si="108"/>
        <v>365</v>
      </c>
      <c r="T265" s="56">
        <f t="shared" si="96"/>
        <v>30</v>
      </c>
      <c r="U265" s="56">
        <f t="shared" si="109"/>
        <v>16</v>
      </c>
      <c r="V265" s="56">
        <f t="shared" si="110"/>
        <v>15</v>
      </c>
      <c r="W265" s="126">
        <f t="shared" si="111"/>
        <v>0</v>
      </c>
      <c r="X265" s="56">
        <f t="shared" si="94"/>
        <v>4115</v>
      </c>
      <c r="Y265" s="127">
        <f t="shared" si="119"/>
        <v>8852.32</v>
      </c>
      <c r="Z265" s="127">
        <f t="shared" si="118"/>
        <v>18490.130043235808</v>
      </c>
      <c r="AA265" s="56">
        <f t="shared" si="112"/>
        <v>152</v>
      </c>
      <c r="AB265" s="88">
        <f t="shared" si="97"/>
        <v>51031</v>
      </c>
      <c r="AC265" s="56">
        <f t="shared" si="115"/>
        <v>7</v>
      </c>
      <c r="AD265" s="85">
        <f t="shared" si="98"/>
        <v>0</v>
      </c>
      <c r="AE265" s="85">
        <f t="shared" si="92"/>
        <v>8.6999999999999994E-2</v>
      </c>
      <c r="AF265" s="85">
        <f t="shared" si="93"/>
        <v>31035.479364263596</v>
      </c>
      <c r="AG265" s="85">
        <f t="shared" si="91"/>
        <v>31004.637234985526</v>
      </c>
      <c r="AK265" s="56" t="str">
        <f t="shared" si="116"/>
        <v/>
      </c>
      <c r="AL265" s="56" t="str">
        <f t="shared" si="117"/>
        <v/>
      </c>
    </row>
    <row r="266" spans="1:38" ht="15.75" thickBot="1" x14ac:dyDescent="0.25">
      <c r="A266" s="118">
        <f t="shared" si="95"/>
        <v>208</v>
      </c>
      <c r="B266" s="123">
        <f t="shared" si="99"/>
        <v>51058</v>
      </c>
      <c r="C266" s="123">
        <f t="shared" si="113"/>
        <v>51061</v>
      </c>
      <c r="D266" s="250">
        <f t="shared" si="100"/>
        <v>31004.637234985526</v>
      </c>
      <c r="E266" s="251">
        <f t="shared" si="90"/>
        <v>31004.637234985526</v>
      </c>
      <c r="F266" s="251">
        <f t="shared" si="114"/>
        <v>10600.68</v>
      </c>
      <c r="G266" s="263">
        <f t="shared" si="101"/>
        <v>20403.96</v>
      </c>
      <c r="H266" s="251">
        <f t="shared" si="102"/>
        <v>2842826.4200000009</v>
      </c>
      <c r="I266" s="124"/>
      <c r="J266" s="103"/>
      <c r="K266" s="104"/>
      <c r="L266" s="105"/>
      <c r="M266" s="158"/>
      <c r="N266" s="122">
        <f t="shared" si="103"/>
        <v>1</v>
      </c>
      <c r="O266" s="56">
        <f t="shared" si="104"/>
        <v>15</v>
      </c>
      <c r="P266" s="56">
        <f t="shared" si="105"/>
        <v>15</v>
      </c>
      <c r="Q266" s="56">
        <f t="shared" si="106"/>
        <v>10</v>
      </c>
      <c r="R266" s="56">
        <f t="shared" si="107"/>
        <v>2039</v>
      </c>
      <c r="S266" s="56">
        <f t="shared" si="108"/>
        <v>365</v>
      </c>
      <c r="T266" s="56">
        <f t="shared" si="96"/>
        <v>31</v>
      </c>
      <c r="U266" s="56">
        <f t="shared" si="109"/>
        <v>15</v>
      </c>
      <c r="V266" s="56">
        <f t="shared" si="110"/>
        <v>15</v>
      </c>
      <c r="W266" s="126">
        <f t="shared" si="111"/>
        <v>0</v>
      </c>
      <c r="X266" s="56">
        <f t="shared" si="94"/>
        <v>4114</v>
      </c>
      <c r="Y266" s="127">
        <f t="shared" si="119"/>
        <v>8821.8700000000008</v>
      </c>
      <c r="Z266" s="127">
        <f t="shared" si="118"/>
        <v>18490.130043235808</v>
      </c>
      <c r="AA266" s="56">
        <f t="shared" si="112"/>
        <v>151</v>
      </c>
      <c r="AB266" s="88">
        <f t="shared" si="97"/>
        <v>51061</v>
      </c>
      <c r="AC266" s="56">
        <f t="shared" si="115"/>
        <v>2</v>
      </c>
      <c r="AD266" s="85">
        <f t="shared" si="98"/>
        <v>0</v>
      </c>
      <c r="AE266" s="85">
        <f t="shared" si="92"/>
        <v>8.6999999999999994E-2</v>
      </c>
      <c r="AF266" s="85">
        <f t="shared" si="93"/>
        <v>31040.145637932859</v>
      </c>
      <c r="AG266" s="85">
        <f t="shared" si="91"/>
        <v>31004.637234985526</v>
      </c>
      <c r="AK266" s="56" t="str">
        <f t="shared" si="116"/>
        <v>Есть</v>
      </c>
      <c r="AL266" s="56" t="str">
        <f t="shared" si="117"/>
        <v>Нет</v>
      </c>
    </row>
    <row r="267" spans="1:38" ht="15.75" thickBot="1" x14ac:dyDescent="0.25">
      <c r="A267" s="118">
        <f t="shared" si="95"/>
        <v>209</v>
      </c>
      <c r="B267" s="123">
        <f t="shared" si="99"/>
        <v>51089</v>
      </c>
      <c r="C267" s="123">
        <f t="shared" si="113"/>
        <v>51092</v>
      </c>
      <c r="D267" s="250">
        <f t="shared" si="100"/>
        <v>31004.637234985526</v>
      </c>
      <c r="E267" s="251">
        <f t="shared" si="90"/>
        <v>31004.637234985526</v>
      </c>
      <c r="F267" s="251">
        <f t="shared" si="114"/>
        <v>9998.8799999999992</v>
      </c>
      <c r="G267" s="263">
        <f t="shared" si="101"/>
        <v>21005.759999999998</v>
      </c>
      <c r="H267" s="251">
        <f t="shared" si="102"/>
        <v>2832827.540000001</v>
      </c>
      <c r="I267" s="124"/>
      <c r="J267" s="103"/>
      <c r="K267" s="104"/>
      <c r="L267" s="105"/>
      <c r="M267" s="158"/>
      <c r="N267" s="122">
        <f t="shared" si="103"/>
        <v>0</v>
      </c>
      <c r="O267" s="56">
        <f t="shared" si="104"/>
        <v>15</v>
      </c>
      <c r="P267" s="56">
        <f t="shared" si="105"/>
        <v>15</v>
      </c>
      <c r="Q267" s="56">
        <f t="shared" si="106"/>
        <v>11</v>
      </c>
      <c r="R267" s="56">
        <f t="shared" si="107"/>
        <v>2039</v>
      </c>
      <c r="S267" s="56">
        <f t="shared" si="108"/>
        <v>365</v>
      </c>
      <c r="T267" s="56">
        <f t="shared" si="96"/>
        <v>30</v>
      </c>
      <c r="U267" s="56">
        <f t="shared" si="109"/>
        <v>16</v>
      </c>
      <c r="V267" s="56">
        <f t="shared" si="110"/>
        <v>15</v>
      </c>
      <c r="W267" s="126">
        <f t="shared" si="111"/>
        <v>0</v>
      </c>
      <c r="X267" s="56">
        <f t="shared" si="94"/>
        <v>4113</v>
      </c>
      <c r="Y267" s="127">
        <f t="shared" si="119"/>
        <v>8789.1</v>
      </c>
      <c r="Z267" s="127">
        <f t="shared" si="118"/>
        <v>18490.130043235808</v>
      </c>
      <c r="AA267" s="56">
        <f t="shared" si="112"/>
        <v>150</v>
      </c>
      <c r="AB267" s="88">
        <f t="shared" si="97"/>
        <v>51092</v>
      </c>
      <c r="AC267" s="56">
        <f t="shared" si="115"/>
        <v>5</v>
      </c>
      <c r="AD267" s="85">
        <f t="shared" si="98"/>
        <v>0</v>
      </c>
      <c r="AE267" s="85">
        <f t="shared" si="92"/>
        <v>8.6999999999999994E-2</v>
      </c>
      <c r="AF267" s="85">
        <f t="shared" si="93"/>
        <v>31037.439321998318</v>
      </c>
      <c r="AG267" s="85">
        <f t="shared" si="91"/>
        <v>31004.637234985526</v>
      </c>
      <c r="AK267" s="56" t="str">
        <f t="shared" si="116"/>
        <v/>
      </c>
      <c r="AL267" s="56" t="str">
        <f t="shared" si="117"/>
        <v/>
      </c>
    </row>
    <row r="268" spans="1:38" ht="15.75" thickBot="1" x14ac:dyDescent="0.25">
      <c r="A268" s="118">
        <f t="shared" si="95"/>
        <v>210</v>
      </c>
      <c r="B268" s="123">
        <f t="shared" si="99"/>
        <v>51119</v>
      </c>
      <c r="C268" s="123">
        <f t="shared" si="113"/>
        <v>51123</v>
      </c>
      <c r="D268" s="250">
        <f t="shared" si="100"/>
        <v>31004.637234985526</v>
      </c>
      <c r="E268" s="251">
        <f t="shared" si="90"/>
        <v>31004.637234985526</v>
      </c>
      <c r="F268" s="251">
        <f t="shared" si="114"/>
        <v>10747.98</v>
      </c>
      <c r="G268" s="263">
        <f t="shared" si="101"/>
        <v>20256.66</v>
      </c>
      <c r="H268" s="251">
        <f t="shared" si="102"/>
        <v>2822079.560000001</v>
      </c>
      <c r="I268" s="124"/>
      <c r="J268" s="103"/>
      <c r="K268" s="104"/>
      <c r="L268" s="105"/>
      <c r="M268" s="158"/>
      <c r="N268" s="122">
        <f t="shared" si="103"/>
        <v>0</v>
      </c>
      <c r="O268" s="56">
        <f t="shared" si="104"/>
        <v>15</v>
      </c>
      <c r="P268" s="56">
        <f t="shared" si="105"/>
        <v>15</v>
      </c>
      <c r="Q268" s="56">
        <f t="shared" si="106"/>
        <v>12</v>
      </c>
      <c r="R268" s="56">
        <f t="shared" si="107"/>
        <v>2039</v>
      </c>
      <c r="S268" s="56">
        <f t="shared" si="108"/>
        <v>365</v>
      </c>
      <c r="T268" s="56">
        <f t="shared" si="96"/>
        <v>31</v>
      </c>
      <c r="U268" s="56">
        <f t="shared" si="109"/>
        <v>15</v>
      </c>
      <c r="V268" s="56">
        <f t="shared" si="110"/>
        <v>15</v>
      </c>
      <c r="W268" s="126">
        <f t="shared" si="111"/>
        <v>0</v>
      </c>
      <c r="X268" s="56">
        <f t="shared" si="94"/>
        <v>4112</v>
      </c>
      <c r="Y268" s="127">
        <f t="shared" si="119"/>
        <v>8758.19</v>
      </c>
      <c r="Z268" s="127">
        <f t="shared" si="118"/>
        <v>18490.130043235808</v>
      </c>
      <c r="AA268" s="56">
        <f t="shared" si="112"/>
        <v>149</v>
      </c>
      <c r="AB268" s="88">
        <f t="shared" si="97"/>
        <v>51122</v>
      </c>
      <c r="AC268" s="56">
        <f t="shared" si="115"/>
        <v>7</v>
      </c>
      <c r="AD268" s="85">
        <f t="shared" si="98"/>
        <v>0</v>
      </c>
      <c r="AE268" s="85">
        <f t="shared" si="92"/>
        <v>8.6999999999999994E-2</v>
      </c>
      <c r="AF268" s="85">
        <f t="shared" si="93"/>
        <v>31042.130089591163</v>
      </c>
      <c r="AG268" s="85">
        <f t="shared" si="91"/>
        <v>31004.637234985526</v>
      </c>
      <c r="AK268" s="56" t="str">
        <f t="shared" si="116"/>
        <v/>
      </c>
      <c r="AL268" s="56" t="str">
        <f t="shared" si="117"/>
        <v/>
      </c>
    </row>
    <row r="269" spans="1:38" ht="15.75" thickBot="1" x14ac:dyDescent="0.25">
      <c r="A269" s="118">
        <f t="shared" si="95"/>
        <v>211</v>
      </c>
      <c r="B269" s="123">
        <f t="shared" si="99"/>
        <v>51150</v>
      </c>
      <c r="C269" s="123">
        <f t="shared" si="113"/>
        <v>51153</v>
      </c>
      <c r="D269" s="250">
        <f t="shared" si="100"/>
        <v>31004.637234985526</v>
      </c>
      <c r="E269" s="251">
        <f t="shared" si="90"/>
        <v>31004.637234985526</v>
      </c>
      <c r="F269" s="251">
        <f t="shared" si="114"/>
        <v>10179.75</v>
      </c>
      <c r="G269" s="263">
        <f t="shared" si="101"/>
        <v>20824.89</v>
      </c>
      <c r="H269" s="251">
        <f t="shared" si="102"/>
        <v>2811899.810000001</v>
      </c>
      <c r="I269" s="124"/>
      <c r="J269" s="103"/>
      <c r="K269" s="104"/>
      <c r="L269" s="105"/>
      <c r="M269" s="158"/>
      <c r="N269" s="122">
        <f t="shared" si="103"/>
        <v>0</v>
      </c>
      <c r="O269" s="56">
        <f t="shared" si="104"/>
        <v>15</v>
      </c>
      <c r="P269" s="56">
        <f t="shared" si="105"/>
        <v>15</v>
      </c>
      <c r="Q269" s="56">
        <f t="shared" si="106"/>
        <v>1</v>
      </c>
      <c r="R269" s="56">
        <f t="shared" si="107"/>
        <v>2040</v>
      </c>
      <c r="S269" s="56">
        <f t="shared" si="108"/>
        <v>366</v>
      </c>
      <c r="T269" s="56">
        <f t="shared" si="96"/>
        <v>31</v>
      </c>
      <c r="U269" s="56">
        <f t="shared" si="109"/>
        <v>16</v>
      </c>
      <c r="V269" s="56">
        <f t="shared" si="110"/>
        <v>15</v>
      </c>
      <c r="W269" s="126">
        <f t="shared" si="111"/>
        <v>0</v>
      </c>
      <c r="X269" s="56">
        <f t="shared" si="94"/>
        <v>4111</v>
      </c>
      <c r="Y269" s="127">
        <f t="shared" si="119"/>
        <v>8724.9599999999991</v>
      </c>
      <c r="Z269" s="127">
        <f t="shared" si="118"/>
        <v>18490.130043235808</v>
      </c>
      <c r="AA269" s="56">
        <f t="shared" si="112"/>
        <v>148</v>
      </c>
      <c r="AB269" s="88">
        <f t="shared" si="97"/>
        <v>51153</v>
      </c>
      <c r="AC269" s="56">
        <f t="shared" si="115"/>
        <v>3</v>
      </c>
      <c r="AD269" s="85">
        <f t="shared" si="98"/>
        <v>0</v>
      </c>
      <c r="AE269" s="85">
        <f t="shared" si="92"/>
        <v>8.6999999999999994E-2</v>
      </c>
      <c r="AF269" s="85">
        <f t="shared" si="93"/>
        <v>31039.448040391395</v>
      </c>
      <c r="AG269" s="85">
        <f t="shared" si="91"/>
        <v>31004.637234985526</v>
      </c>
      <c r="AK269" s="56" t="str">
        <f t="shared" si="116"/>
        <v/>
      </c>
      <c r="AL269" s="56" t="str">
        <f t="shared" si="117"/>
        <v/>
      </c>
    </row>
    <row r="270" spans="1:38" ht="15.75" thickBot="1" x14ac:dyDescent="0.25">
      <c r="A270" s="118">
        <f t="shared" si="95"/>
        <v>212</v>
      </c>
      <c r="B270" s="123">
        <f t="shared" si="99"/>
        <v>51181</v>
      </c>
      <c r="C270" s="123">
        <f t="shared" si="113"/>
        <v>51186</v>
      </c>
      <c r="D270" s="250">
        <f t="shared" si="100"/>
        <v>31004.637234985526</v>
      </c>
      <c r="E270" s="251">
        <f t="shared" si="90"/>
        <v>31004.637234985526</v>
      </c>
      <c r="F270" s="251">
        <f t="shared" si="114"/>
        <v>10284.17</v>
      </c>
      <c r="G270" s="263">
        <f t="shared" si="101"/>
        <v>20720.47</v>
      </c>
      <c r="H270" s="251">
        <f t="shared" si="102"/>
        <v>2801615.6400000011</v>
      </c>
      <c r="I270" s="124"/>
      <c r="J270" s="103"/>
      <c r="K270" s="104"/>
      <c r="L270" s="105"/>
      <c r="M270" s="158"/>
      <c r="N270" s="122">
        <f t="shared" si="103"/>
        <v>0</v>
      </c>
      <c r="O270" s="56">
        <f t="shared" si="104"/>
        <v>15</v>
      </c>
      <c r="P270" s="56">
        <f t="shared" si="105"/>
        <v>15</v>
      </c>
      <c r="Q270" s="56">
        <f t="shared" si="106"/>
        <v>2</v>
      </c>
      <c r="R270" s="56">
        <f t="shared" si="107"/>
        <v>2040</v>
      </c>
      <c r="S270" s="56">
        <f t="shared" si="108"/>
        <v>366</v>
      </c>
      <c r="T270" s="56">
        <f t="shared" si="96"/>
        <v>29</v>
      </c>
      <c r="U270" s="56">
        <f t="shared" si="109"/>
        <v>16</v>
      </c>
      <c r="V270" s="56">
        <f t="shared" si="110"/>
        <v>15</v>
      </c>
      <c r="W270" s="126">
        <f t="shared" si="111"/>
        <v>0</v>
      </c>
      <c r="X270" s="56">
        <f t="shared" si="94"/>
        <v>4110</v>
      </c>
      <c r="Y270" s="127">
        <f t="shared" si="119"/>
        <v>8693.48</v>
      </c>
      <c r="Z270" s="127">
        <f t="shared" si="118"/>
        <v>18490.130043235808</v>
      </c>
      <c r="AA270" s="56">
        <f t="shared" si="112"/>
        <v>147</v>
      </c>
      <c r="AB270" s="88">
        <f t="shared" si="97"/>
        <v>51184</v>
      </c>
      <c r="AC270" s="56">
        <f t="shared" si="115"/>
        <v>6</v>
      </c>
      <c r="AD270" s="85">
        <f t="shared" si="98"/>
        <v>0</v>
      </c>
      <c r="AE270" s="85">
        <f t="shared" si="92"/>
        <v>8.6999999999999994E-2</v>
      </c>
      <c r="AF270" s="85">
        <f t="shared" si="93"/>
        <v>31043.859927847825</v>
      </c>
      <c r="AG270" s="85">
        <f t="shared" si="91"/>
        <v>31004.637234985526</v>
      </c>
      <c r="AK270" s="56" t="str">
        <f t="shared" si="116"/>
        <v/>
      </c>
      <c r="AL270" s="56" t="str">
        <f t="shared" si="117"/>
        <v/>
      </c>
    </row>
    <row r="271" spans="1:38" ht="15.75" thickBot="1" x14ac:dyDescent="0.25">
      <c r="A271" s="118">
        <f t="shared" si="95"/>
        <v>213</v>
      </c>
      <c r="B271" s="123">
        <f t="shared" si="99"/>
        <v>51210</v>
      </c>
      <c r="C271" s="123">
        <f t="shared" si="113"/>
        <v>51214</v>
      </c>
      <c r="D271" s="250">
        <f t="shared" si="100"/>
        <v>31004.637234985526</v>
      </c>
      <c r="E271" s="251">
        <f t="shared" si="90"/>
        <v>31004.637234985526</v>
      </c>
      <c r="F271" s="251">
        <f t="shared" si="114"/>
        <v>11691.86</v>
      </c>
      <c r="G271" s="263">
        <f t="shared" si="101"/>
        <v>19312.78</v>
      </c>
      <c r="H271" s="251">
        <f t="shared" si="102"/>
        <v>2789923.7800000012</v>
      </c>
      <c r="I271" s="124"/>
      <c r="J271" s="103"/>
      <c r="K271" s="104"/>
      <c r="L271" s="105"/>
      <c r="M271" s="158"/>
      <c r="N271" s="122">
        <f t="shared" si="103"/>
        <v>0</v>
      </c>
      <c r="O271" s="56">
        <f t="shared" si="104"/>
        <v>15</v>
      </c>
      <c r="P271" s="56">
        <f t="shared" si="105"/>
        <v>15</v>
      </c>
      <c r="Q271" s="56">
        <f t="shared" si="106"/>
        <v>3</v>
      </c>
      <c r="R271" s="56">
        <f t="shared" si="107"/>
        <v>2040</v>
      </c>
      <c r="S271" s="56">
        <f t="shared" si="108"/>
        <v>366</v>
      </c>
      <c r="T271" s="56">
        <f t="shared" si="96"/>
        <v>31</v>
      </c>
      <c r="U271" s="56">
        <f t="shared" si="109"/>
        <v>14</v>
      </c>
      <c r="V271" s="56">
        <f t="shared" si="110"/>
        <v>15</v>
      </c>
      <c r="W271" s="126">
        <f t="shared" si="111"/>
        <v>0</v>
      </c>
      <c r="X271" s="56">
        <f t="shared" si="94"/>
        <v>4109</v>
      </c>
      <c r="Y271" s="127">
        <f t="shared" si="119"/>
        <v>8661.69</v>
      </c>
      <c r="Z271" s="127">
        <f t="shared" si="118"/>
        <v>18490.130043235808</v>
      </c>
      <c r="AA271" s="56">
        <f t="shared" si="112"/>
        <v>146</v>
      </c>
      <c r="AB271" s="88">
        <f t="shared" si="97"/>
        <v>51213</v>
      </c>
      <c r="AC271" s="56">
        <f t="shared" si="115"/>
        <v>7</v>
      </c>
      <c r="AD271" s="85">
        <f t="shared" si="98"/>
        <v>0</v>
      </c>
      <c r="AE271" s="85">
        <f t="shared" si="92"/>
        <v>8.6999999999999994E-2</v>
      </c>
      <c r="AF271" s="85">
        <f t="shared" si="93"/>
        <v>31047.998193143114</v>
      </c>
      <c r="AG271" s="85">
        <f t="shared" si="91"/>
        <v>31004.637234985526</v>
      </c>
      <c r="AK271" s="56" t="str">
        <f t="shared" si="116"/>
        <v/>
      </c>
      <c r="AL271" s="56" t="str">
        <f t="shared" si="117"/>
        <v/>
      </c>
    </row>
    <row r="272" spans="1:38" ht="15.75" thickBot="1" x14ac:dyDescent="0.25">
      <c r="A272" s="118">
        <f t="shared" si="95"/>
        <v>214</v>
      </c>
      <c r="B272" s="123">
        <f t="shared" si="99"/>
        <v>51241</v>
      </c>
      <c r="C272" s="123">
        <f t="shared" si="113"/>
        <v>51244</v>
      </c>
      <c r="D272" s="250">
        <f t="shared" si="100"/>
        <v>31004.637234985526</v>
      </c>
      <c r="E272" s="251">
        <f t="shared" si="90"/>
        <v>31004.637234985526</v>
      </c>
      <c r="F272" s="251">
        <f t="shared" si="114"/>
        <v>10446.1</v>
      </c>
      <c r="G272" s="263">
        <f t="shared" si="101"/>
        <v>20558.54</v>
      </c>
      <c r="H272" s="251">
        <f t="shared" si="102"/>
        <v>2779477.6800000011</v>
      </c>
      <c r="I272" s="124"/>
      <c r="J272" s="103"/>
      <c r="K272" s="104"/>
      <c r="L272" s="105"/>
      <c r="M272" s="158"/>
      <c r="N272" s="122">
        <f t="shared" si="103"/>
        <v>1</v>
      </c>
      <c r="O272" s="56">
        <f t="shared" si="104"/>
        <v>15</v>
      </c>
      <c r="P272" s="56">
        <f t="shared" si="105"/>
        <v>15</v>
      </c>
      <c r="Q272" s="56">
        <f t="shared" si="106"/>
        <v>4</v>
      </c>
      <c r="R272" s="56">
        <f t="shared" si="107"/>
        <v>2040</v>
      </c>
      <c r="S272" s="56">
        <f t="shared" si="108"/>
        <v>366</v>
      </c>
      <c r="T272" s="56">
        <f t="shared" si="96"/>
        <v>30</v>
      </c>
      <c r="U272" s="56">
        <f t="shared" si="109"/>
        <v>16</v>
      </c>
      <c r="V272" s="56">
        <f t="shared" si="110"/>
        <v>15</v>
      </c>
      <c r="W272" s="126">
        <f t="shared" si="111"/>
        <v>0</v>
      </c>
      <c r="X272" s="56">
        <f t="shared" si="94"/>
        <v>4108</v>
      </c>
      <c r="Y272" s="127">
        <f t="shared" si="119"/>
        <v>8625.5400000000009</v>
      </c>
      <c r="Z272" s="127">
        <f t="shared" si="118"/>
        <v>18490.130043235808</v>
      </c>
      <c r="AA272" s="56">
        <f t="shared" si="112"/>
        <v>145</v>
      </c>
      <c r="AB272" s="88">
        <f t="shared" si="97"/>
        <v>51244</v>
      </c>
      <c r="AC272" s="56">
        <f t="shared" si="115"/>
        <v>3</v>
      </c>
      <c r="AD272" s="85">
        <f t="shared" si="98"/>
        <v>0</v>
      </c>
      <c r="AE272" s="85">
        <f t="shared" si="92"/>
        <v>8.6999999999999994E-2</v>
      </c>
      <c r="AF272" s="85">
        <f t="shared" si="93"/>
        <v>31037.36760213237</v>
      </c>
      <c r="AG272" s="85">
        <f t="shared" si="91"/>
        <v>31004.637234985526</v>
      </c>
      <c r="AK272" s="56" t="str">
        <f t="shared" si="116"/>
        <v>Есть</v>
      </c>
      <c r="AL272" s="56" t="str">
        <f t="shared" si="117"/>
        <v>Нет</v>
      </c>
    </row>
    <row r="273" spans="1:38" ht="15.75" thickBot="1" x14ac:dyDescent="0.25">
      <c r="A273" s="118">
        <f t="shared" si="95"/>
        <v>215</v>
      </c>
      <c r="B273" s="123">
        <f t="shared" si="99"/>
        <v>51271</v>
      </c>
      <c r="C273" s="123">
        <f t="shared" si="113"/>
        <v>51274</v>
      </c>
      <c r="D273" s="250">
        <f t="shared" si="100"/>
        <v>31004.637234985526</v>
      </c>
      <c r="E273" s="251">
        <f t="shared" si="90"/>
        <v>31004.637234985526</v>
      </c>
      <c r="F273" s="251">
        <f t="shared" si="114"/>
        <v>11183.77</v>
      </c>
      <c r="G273" s="263">
        <f t="shared" si="101"/>
        <v>19820.87</v>
      </c>
      <c r="H273" s="251">
        <f t="shared" si="102"/>
        <v>2768293.9100000011</v>
      </c>
      <c r="I273" s="124"/>
      <c r="J273" s="103"/>
      <c r="K273" s="104"/>
      <c r="L273" s="105"/>
      <c r="M273" s="158"/>
      <c r="N273" s="122">
        <f t="shared" si="103"/>
        <v>0</v>
      </c>
      <c r="O273" s="56">
        <f t="shared" si="104"/>
        <v>15</v>
      </c>
      <c r="P273" s="56">
        <f t="shared" si="105"/>
        <v>15</v>
      </c>
      <c r="Q273" s="56">
        <f t="shared" si="106"/>
        <v>5</v>
      </c>
      <c r="R273" s="56">
        <f t="shared" si="107"/>
        <v>2040</v>
      </c>
      <c r="S273" s="56">
        <f t="shared" si="108"/>
        <v>366</v>
      </c>
      <c r="T273" s="56">
        <f t="shared" si="96"/>
        <v>31</v>
      </c>
      <c r="U273" s="56">
        <f t="shared" si="109"/>
        <v>15</v>
      </c>
      <c r="V273" s="56">
        <f t="shared" si="110"/>
        <v>15</v>
      </c>
      <c r="W273" s="126">
        <f t="shared" si="111"/>
        <v>0</v>
      </c>
      <c r="X273" s="56">
        <f t="shared" si="94"/>
        <v>4107</v>
      </c>
      <c r="Y273" s="127">
        <f t="shared" si="119"/>
        <v>8593.25</v>
      </c>
      <c r="Z273" s="127">
        <f t="shared" si="118"/>
        <v>18490.130043235808</v>
      </c>
      <c r="AA273" s="56">
        <f t="shared" si="112"/>
        <v>144</v>
      </c>
      <c r="AB273" s="88">
        <f t="shared" si="97"/>
        <v>51274</v>
      </c>
      <c r="AC273" s="56">
        <f t="shared" si="115"/>
        <v>5</v>
      </c>
      <c r="AD273" s="85">
        <f t="shared" si="98"/>
        <v>0</v>
      </c>
      <c r="AE273" s="85">
        <f t="shared" si="92"/>
        <v>8.6999999999999994E-2</v>
      </c>
      <c r="AF273" s="85">
        <f t="shared" si="93"/>
        <v>31041.436360192703</v>
      </c>
      <c r="AG273" s="85">
        <f t="shared" si="91"/>
        <v>31004.637234985526</v>
      </c>
      <c r="AK273" s="56" t="str">
        <f t="shared" si="116"/>
        <v/>
      </c>
      <c r="AL273" s="56" t="str">
        <f t="shared" si="117"/>
        <v/>
      </c>
    </row>
    <row r="274" spans="1:38" ht="15.75" thickBot="1" x14ac:dyDescent="0.25">
      <c r="A274" s="118">
        <f t="shared" si="95"/>
        <v>216</v>
      </c>
      <c r="B274" s="123">
        <f t="shared" si="99"/>
        <v>51302</v>
      </c>
      <c r="C274" s="123">
        <f t="shared" si="113"/>
        <v>51305</v>
      </c>
      <c r="D274" s="250">
        <f t="shared" si="100"/>
        <v>31004.637234985526</v>
      </c>
      <c r="E274" s="251">
        <f t="shared" ref="E274:E337" si="120">IF((H273+G274)&lt;E273,H273+G274,IF(L273=$V$55,E273,IF(I273=0,E273,H273*(($B$24/12)/(1-(1+($B$24/12))^-(AA273))))))</f>
        <v>31004.637234985526</v>
      </c>
      <c r="F274" s="251">
        <f t="shared" si="114"/>
        <v>10605.49</v>
      </c>
      <c r="G274" s="263">
        <f t="shared" si="101"/>
        <v>20399.150000000001</v>
      </c>
      <c r="H274" s="251">
        <f t="shared" si="102"/>
        <v>2757688.4200000009</v>
      </c>
      <c r="I274" s="124"/>
      <c r="J274" s="103"/>
      <c r="K274" s="104"/>
      <c r="L274" s="105"/>
      <c r="M274" s="158"/>
      <c r="N274" s="122">
        <f t="shared" si="103"/>
        <v>0</v>
      </c>
      <c r="O274" s="56">
        <f t="shared" si="104"/>
        <v>15</v>
      </c>
      <c r="P274" s="56">
        <f t="shared" si="105"/>
        <v>15</v>
      </c>
      <c r="Q274" s="56">
        <f t="shared" si="106"/>
        <v>6</v>
      </c>
      <c r="R274" s="56">
        <f t="shared" si="107"/>
        <v>2040</v>
      </c>
      <c r="S274" s="56">
        <f t="shared" si="108"/>
        <v>366</v>
      </c>
      <c r="T274" s="56">
        <f t="shared" si="96"/>
        <v>30</v>
      </c>
      <c r="U274" s="56">
        <f t="shared" si="109"/>
        <v>16</v>
      </c>
      <c r="V274" s="56">
        <f t="shared" si="110"/>
        <v>15</v>
      </c>
      <c r="W274" s="126">
        <f t="shared" si="111"/>
        <v>0</v>
      </c>
      <c r="X274" s="56">
        <f t="shared" si="94"/>
        <v>4106</v>
      </c>
      <c r="Y274" s="127">
        <f t="shared" si="119"/>
        <v>8558.67</v>
      </c>
      <c r="Z274" s="127">
        <f t="shared" si="118"/>
        <v>18490.130043235808</v>
      </c>
      <c r="AA274" s="56">
        <f t="shared" si="112"/>
        <v>143</v>
      </c>
      <c r="AB274" s="88">
        <f t="shared" si="97"/>
        <v>51305</v>
      </c>
      <c r="AC274" s="56">
        <f t="shared" si="115"/>
        <v>1</v>
      </c>
      <c r="AD274" s="85">
        <f t="shared" si="98"/>
        <v>0</v>
      </c>
      <c r="AE274" s="85">
        <f t="shared" si="92"/>
        <v>8.6999999999999994E-2</v>
      </c>
      <c r="AF274" s="85">
        <f t="shared" si="93"/>
        <v>31038.145109665886</v>
      </c>
      <c r="AG274" s="85">
        <f t="shared" si="91"/>
        <v>31004.637234985526</v>
      </c>
      <c r="AK274" s="56" t="str">
        <f t="shared" si="116"/>
        <v/>
      </c>
      <c r="AL274" s="56" t="str">
        <f t="shared" si="117"/>
        <v/>
      </c>
    </row>
    <row r="275" spans="1:38" ht="15.75" thickBot="1" x14ac:dyDescent="0.25">
      <c r="A275" s="118">
        <f t="shared" si="95"/>
        <v>217</v>
      </c>
      <c r="B275" s="123">
        <f t="shared" si="99"/>
        <v>51332</v>
      </c>
      <c r="C275" s="123">
        <f t="shared" si="113"/>
        <v>51335</v>
      </c>
      <c r="D275" s="250">
        <f t="shared" si="100"/>
        <v>31004.637234985526</v>
      </c>
      <c r="E275" s="251">
        <f t="shared" si="120"/>
        <v>31004.637234985526</v>
      </c>
      <c r="F275" s="251">
        <f t="shared" si="114"/>
        <v>11339.16</v>
      </c>
      <c r="G275" s="263">
        <f t="shared" si="101"/>
        <v>19665.48</v>
      </c>
      <c r="H275" s="251">
        <f t="shared" si="102"/>
        <v>2746349.2600000007</v>
      </c>
      <c r="I275" s="124"/>
      <c r="J275" s="103"/>
      <c r="K275" s="104"/>
      <c r="L275" s="105"/>
      <c r="M275" s="158"/>
      <c r="N275" s="122">
        <f t="shared" si="103"/>
        <v>0</v>
      </c>
      <c r="O275" s="56">
        <f t="shared" si="104"/>
        <v>15</v>
      </c>
      <c r="P275" s="56">
        <f t="shared" si="105"/>
        <v>15</v>
      </c>
      <c r="Q275" s="56">
        <f t="shared" si="106"/>
        <v>7</v>
      </c>
      <c r="R275" s="56">
        <f t="shared" si="107"/>
        <v>2040</v>
      </c>
      <c r="S275" s="56">
        <f t="shared" si="108"/>
        <v>366</v>
      </c>
      <c r="T275" s="56">
        <f t="shared" si="96"/>
        <v>31</v>
      </c>
      <c r="U275" s="56">
        <f t="shared" si="109"/>
        <v>15</v>
      </c>
      <c r="V275" s="56">
        <f t="shared" si="110"/>
        <v>15</v>
      </c>
      <c r="W275" s="126">
        <f t="shared" si="111"/>
        <v>0</v>
      </c>
      <c r="X275" s="56">
        <f t="shared" si="94"/>
        <v>4105</v>
      </c>
      <c r="Y275" s="127">
        <f t="shared" si="119"/>
        <v>8525.8799999999992</v>
      </c>
      <c r="Z275" s="127">
        <f t="shared" si="118"/>
        <v>18490.130043235808</v>
      </c>
      <c r="AA275" s="56">
        <f t="shared" si="112"/>
        <v>142</v>
      </c>
      <c r="AB275" s="88">
        <f t="shared" si="97"/>
        <v>51335</v>
      </c>
      <c r="AC275" s="56">
        <f t="shared" si="115"/>
        <v>3</v>
      </c>
      <c r="AD275" s="85">
        <f t="shared" si="98"/>
        <v>0</v>
      </c>
      <c r="AE275" s="85">
        <f t="shared" si="92"/>
        <v>8.6999999999999994E-2</v>
      </c>
      <c r="AF275" s="85">
        <f t="shared" si="93"/>
        <v>31042.225904276445</v>
      </c>
      <c r="AG275" s="85">
        <f t="shared" si="91"/>
        <v>31004.637234985526</v>
      </c>
      <c r="AK275" s="56" t="str">
        <f t="shared" si="116"/>
        <v/>
      </c>
      <c r="AL275" s="56" t="str">
        <f t="shared" si="117"/>
        <v/>
      </c>
    </row>
    <row r="276" spans="1:38" ht="15.75" thickBot="1" x14ac:dyDescent="0.25">
      <c r="A276" s="118">
        <f t="shared" si="95"/>
        <v>218</v>
      </c>
      <c r="B276" s="123">
        <f t="shared" si="99"/>
        <v>51363</v>
      </c>
      <c r="C276" s="123">
        <f t="shared" si="113"/>
        <v>51368</v>
      </c>
      <c r="D276" s="250">
        <f t="shared" si="100"/>
        <v>31004.637234985526</v>
      </c>
      <c r="E276" s="251">
        <f t="shared" si="120"/>
        <v>31004.637234985526</v>
      </c>
      <c r="F276" s="251">
        <f t="shared" si="114"/>
        <v>10767.2</v>
      </c>
      <c r="G276" s="263">
        <f t="shared" si="101"/>
        <v>20237.439999999999</v>
      </c>
      <c r="H276" s="251">
        <f t="shared" si="102"/>
        <v>2735582.0600000005</v>
      </c>
      <c r="I276" s="124"/>
      <c r="J276" s="103"/>
      <c r="K276" s="104"/>
      <c r="L276" s="105"/>
      <c r="M276" s="158"/>
      <c r="N276" s="122">
        <f t="shared" si="103"/>
        <v>0</v>
      </c>
      <c r="O276" s="56">
        <f t="shared" si="104"/>
        <v>15</v>
      </c>
      <c r="P276" s="56">
        <f t="shared" si="105"/>
        <v>15</v>
      </c>
      <c r="Q276" s="56">
        <f t="shared" si="106"/>
        <v>8</v>
      </c>
      <c r="R276" s="56">
        <f t="shared" si="107"/>
        <v>2040</v>
      </c>
      <c r="S276" s="56">
        <f t="shared" si="108"/>
        <v>366</v>
      </c>
      <c r="T276" s="56">
        <f t="shared" si="96"/>
        <v>31</v>
      </c>
      <c r="U276" s="56">
        <f t="shared" si="109"/>
        <v>16</v>
      </c>
      <c r="V276" s="56">
        <f t="shared" si="110"/>
        <v>15</v>
      </c>
      <c r="W276" s="126">
        <f t="shared" si="111"/>
        <v>0</v>
      </c>
      <c r="X276" s="56">
        <f t="shared" si="94"/>
        <v>4104</v>
      </c>
      <c r="Y276" s="127">
        <f t="shared" si="119"/>
        <v>8490.82</v>
      </c>
      <c r="Z276" s="127">
        <f t="shared" si="118"/>
        <v>18490.130043235808</v>
      </c>
      <c r="AA276" s="56">
        <f t="shared" si="112"/>
        <v>141</v>
      </c>
      <c r="AB276" s="88">
        <f t="shared" si="97"/>
        <v>51366</v>
      </c>
      <c r="AC276" s="56">
        <f t="shared" si="115"/>
        <v>6</v>
      </c>
      <c r="AD276" s="85">
        <f t="shared" si="98"/>
        <v>0</v>
      </c>
      <c r="AE276" s="85">
        <f t="shared" si="92"/>
        <v>8.6999999999999994E-2</v>
      </c>
      <c r="AF276" s="85">
        <f t="shared" si="93"/>
        <v>31038.946375789779</v>
      </c>
      <c r="AG276" s="85">
        <f t="shared" si="91"/>
        <v>31004.637234985526</v>
      </c>
      <c r="AK276" s="56" t="str">
        <f t="shared" si="116"/>
        <v/>
      </c>
      <c r="AL276" s="56" t="str">
        <f t="shared" si="117"/>
        <v/>
      </c>
    </row>
    <row r="277" spans="1:38" ht="15.75" thickBot="1" x14ac:dyDescent="0.25">
      <c r="A277" s="118">
        <f t="shared" si="95"/>
        <v>219</v>
      </c>
      <c r="B277" s="123">
        <f t="shared" si="99"/>
        <v>51394</v>
      </c>
      <c r="C277" s="123">
        <f t="shared" si="113"/>
        <v>51397</v>
      </c>
      <c r="D277" s="250">
        <f t="shared" si="100"/>
        <v>31004.637234985526</v>
      </c>
      <c r="E277" s="251">
        <f t="shared" si="120"/>
        <v>31004.637234985526</v>
      </c>
      <c r="F277" s="251">
        <f t="shared" si="114"/>
        <v>10846.54</v>
      </c>
      <c r="G277" s="263">
        <f t="shared" si="101"/>
        <v>20158.099999999999</v>
      </c>
      <c r="H277" s="251">
        <f t="shared" si="102"/>
        <v>2724735.5200000005</v>
      </c>
      <c r="I277" s="124"/>
      <c r="J277" s="103"/>
      <c r="K277" s="104"/>
      <c r="L277" s="105"/>
      <c r="M277" s="158"/>
      <c r="N277" s="122">
        <f t="shared" si="103"/>
        <v>0</v>
      </c>
      <c r="O277" s="56">
        <f t="shared" si="104"/>
        <v>15</v>
      </c>
      <c r="P277" s="56">
        <f t="shared" si="105"/>
        <v>15</v>
      </c>
      <c r="Q277" s="56">
        <f t="shared" si="106"/>
        <v>9</v>
      </c>
      <c r="R277" s="56">
        <f t="shared" si="107"/>
        <v>2040</v>
      </c>
      <c r="S277" s="56">
        <f t="shared" si="108"/>
        <v>366</v>
      </c>
      <c r="T277" s="56">
        <f t="shared" si="96"/>
        <v>30</v>
      </c>
      <c r="U277" s="56">
        <f t="shared" si="109"/>
        <v>16</v>
      </c>
      <c r="V277" s="56">
        <f t="shared" si="110"/>
        <v>15</v>
      </c>
      <c r="W277" s="126">
        <f t="shared" si="111"/>
        <v>0</v>
      </c>
      <c r="X277" s="56">
        <f t="shared" si="94"/>
        <v>4103</v>
      </c>
      <c r="Y277" s="127">
        <f t="shared" si="119"/>
        <v>8457.5300000000007</v>
      </c>
      <c r="Z277" s="127">
        <f t="shared" si="118"/>
        <v>18490.130043235808</v>
      </c>
      <c r="AA277" s="56">
        <f t="shared" si="112"/>
        <v>140</v>
      </c>
      <c r="AB277" s="88">
        <f t="shared" si="97"/>
        <v>51397</v>
      </c>
      <c r="AC277" s="56">
        <f t="shared" si="115"/>
        <v>2</v>
      </c>
      <c r="AD277" s="85">
        <f t="shared" si="98"/>
        <v>0</v>
      </c>
      <c r="AE277" s="85">
        <f t="shared" si="92"/>
        <v>8.6999999999999994E-2</v>
      </c>
      <c r="AF277" s="85">
        <f t="shared" si="93"/>
        <v>31043.039715436393</v>
      </c>
      <c r="AG277" s="85">
        <f t="shared" si="91"/>
        <v>31004.637234985526</v>
      </c>
      <c r="AK277" s="56" t="str">
        <f t="shared" si="116"/>
        <v/>
      </c>
      <c r="AL277" s="56" t="str">
        <f t="shared" si="117"/>
        <v/>
      </c>
    </row>
    <row r="278" spans="1:38" ht="15.75" thickBot="1" x14ac:dyDescent="0.25">
      <c r="A278" s="118">
        <f t="shared" si="95"/>
        <v>220</v>
      </c>
      <c r="B278" s="123">
        <f t="shared" si="99"/>
        <v>51424</v>
      </c>
      <c r="C278" s="123">
        <f t="shared" si="113"/>
        <v>51427</v>
      </c>
      <c r="D278" s="250">
        <f t="shared" si="100"/>
        <v>31004.637234985526</v>
      </c>
      <c r="E278" s="251">
        <f t="shared" si="120"/>
        <v>31004.637234985526</v>
      </c>
      <c r="F278" s="251">
        <f t="shared" si="114"/>
        <v>11574.15</v>
      </c>
      <c r="G278" s="263">
        <f t="shared" si="101"/>
        <v>19430.490000000002</v>
      </c>
      <c r="H278" s="251">
        <f t="shared" si="102"/>
        <v>2713161.3700000006</v>
      </c>
      <c r="I278" s="124"/>
      <c r="J278" s="103"/>
      <c r="K278" s="104"/>
      <c r="L278" s="105"/>
      <c r="M278" s="158"/>
      <c r="N278" s="122">
        <f t="shared" si="103"/>
        <v>1</v>
      </c>
      <c r="O278" s="56">
        <f t="shared" si="104"/>
        <v>15</v>
      </c>
      <c r="P278" s="56">
        <f t="shared" si="105"/>
        <v>15</v>
      </c>
      <c r="Q278" s="56">
        <f t="shared" si="106"/>
        <v>10</v>
      </c>
      <c r="R278" s="56">
        <f t="shared" si="107"/>
        <v>2040</v>
      </c>
      <c r="S278" s="56">
        <f t="shared" si="108"/>
        <v>366</v>
      </c>
      <c r="T278" s="56">
        <f t="shared" si="96"/>
        <v>31</v>
      </c>
      <c r="U278" s="56">
        <f t="shared" si="109"/>
        <v>15</v>
      </c>
      <c r="V278" s="56">
        <f t="shared" si="110"/>
        <v>15</v>
      </c>
      <c r="W278" s="126">
        <f t="shared" si="111"/>
        <v>0</v>
      </c>
      <c r="X278" s="56">
        <f t="shared" si="94"/>
        <v>4102</v>
      </c>
      <c r="Y278" s="127">
        <f t="shared" si="119"/>
        <v>8424</v>
      </c>
      <c r="Z278" s="127">
        <f t="shared" si="118"/>
        <v>18490.130043235808</v>
      </c>
      <c r="AA278" s="56">
        <f t="shared" si="112"/>
        <v>139</v>
      </c>
      <c r="AB278" s="88">
        <f t="shared" si="97"/>
        <v>51427</v>
      </c>
      <c r="AC278" s="56">
        <f t="shared" si="115"/>
        <v>4</v>
      </c>
      <c r="AD278" s="85">
        <f t="shared" si="98"/>
        <v>0</v>
      </c>
      <c r="AE278" s="85">
        <f t="shared" si="92"/>
        <v>8.6999999999999994E-2</v>
      </c>
      <c r="AF278" s="85">
        <f t="shared" si="93"/>
        <v>31047.181979948116</v>
      </c>
      <c r="AG278" s="85">
        <f t="shared" si="91"/>
        <v>31004.637234985526</v>
      </c>
      <c r="AK278" s="56" t="str">
        <f t="shared" si="116"/>
        <v>Есть</v>
      </c>
      <c r="AL278" s="56" t="str">
        <f t="shared" si="117"/>
        <v>Нет</v>
      </c>
    </row>
    <row r="279" spans="1:38" ht="15.75" thickBot="1" x14ac:dyDescent="0.25">
      <c r="A279" s="118">
        <f t="shared" si="95"/>
        <v>221</v>
      </c>
      <c r="B279" s="123">
        <f t="shared" si="99"/>
        <v>51455</v>
      </c>
      <c r="C279" s="123">
        <f t="shared" si="113"/>
        <v>51459</v>
      </c>
      <c r="D279" s="250">
        <f t="shared" si="100"/>
        <v>31004.637234985526</v>
      </c>
      <c r="E279" s="251">
        <f t="shared" si="120"/>
        <v>31004.637234985526</v>
      </c>
      <c r="F279" s="251">
        <f t="shared" si="114"/>
        <v>11011.75</v>
      </c>
      <c r="G279" s="263">
        <f t="shared" si="101"/>
        <v>19992.89</v>
      </c>
      <c r="H279" s="251">
        <f t="shared" si="102"/>
        <v>2702149.6200000006</v>
      </c>
      <c r="I279" s="124"/>
      <c r="J279" s="103"/>
      <c r="K279" s="104"/>
      <c r="L279" s="105"/>
      <c r="M279" s="158"/>
      <c r="N279" s="122">
        <f t="shared" si="103"/>
        <v>0</v>
      </c>
      <c r="O279" s="56">
        <f t="shared" si="104"/>
        <v>15</v>
      </c>
      <c r="P279" s="56">
        <f t="shared" si="105"/>
        <v>15</v>
      </c>
      <c r="Q279" s="56">
        <f t="shared" si="106"/>
        <v>11</v>
      </c>
      <c r="R279" s="56">
        <f t="shared" si="107"/>
        <v>2040</v>
      </c>
      <c r="S279" s="56">
        <f t="shared" si="108"/>
        <v>366</v>
      </c>
      <c r="T279" s="56">
        <f t="shared" si="96"/>
        <v>30</v>
      </c>
      <c r="U279" s="56">
        <f t="shared" si="109"/>
        <v>16</v>
      </c>
      <c r="V279" s="56">
        <f t="shared" si="110"/>
        <v>15</v>
      </c>
      <c r="W279" s="126">
        <f t="shared" si="111"/>
        <v>0</v>
      </c>
      <c r="X279" s="56">
        <f t="shared" si="94"/>
        <v>4101</v>
      </c>
      <c r="Y279" s="127">
        <f t="shared" si="119"/>
        <v>8388.2199999999993</v>
      </c>
      <c r="Z279" s="127">
        <f t="shared" si="118"/>
        <v>18490.130043235808</v>
      </c>
      <c r="AA279" s="56">
        <f t="shared" si="112"/>
        <v>138</v>
      </c>
      <c r="AB279" s="88">
        <f t="shared" si="97"/>
        <v>51458</v>
      </c>
      <c r="AC279" s="56">
        <f t="shared" si="115"/>
        <v>7</v>
      </c>
      <c r="AD279" s="85">
        <f t="shared" si="98"/>
        <v>0</v>
      </c>
      <c r="AE279" s="85">
        <f t="shared" si="92"/>
        <v>8.6999999999999994E-2</v>
      </c>
      <c r="AF279" s="85">
        <f t="shared" si="93"/>
        <v>31043.963342181098</v>
      </c>
      <c r="AG279" s="85">
        <f t="shared" si="91"/>
        <v>31004.637234985526</v>
      </c>
      <c r="AK279" s="56" t="str">
        <f t="shared" si="116"/>
        <v/>
      </c>
      <c r="AL279" s="56" t="str">
        <f t="shared" si="117"/>
        <v/>
      </c>
    </row>
    <row r="280" spans="1:38" ht="15.75" thickBot="1" x14ac:dyDescent="0.25">
      <c r="A280" s="118">
        <f t="shared" si="95"/>
        <v>222</v>
      </c>
      <c r="B280" s="123">
        <f t="shared" si="99"/>
        <v>51485</v>
      </c>
      <c r="C280" s="123">
        <f t="shared" si="113"/>
        <v>51488</v>
      </c>
      <c r="D280" s="250">
        <f t="shared" si="100"/>
        <v>31004.637234985526</v>
      </c>
      <c r="E280" s="251">
        <f t="shared" si="120"/>
        <v>31004.637234985526</v>
      </c>
      <c r="F280" s="251">
        <f t="shared" si="114"/>
        <v>11735.21</v>
      </c>
      <c r="G280" s="263">
        <f t="shared" si="101"/>
        <v>19269.43</v>
      </c>
      <c r="H280" s="251">
        <f t="shared" si="102"/>
        <v>2690414.4100000006</v>
      </c>
      <c r="I280" s="124"/>
      <c r="J280" s="103"/>
      <c r="K280" s="104"/>
      <c r="L280" s="105"/>
      <c r="M280" s="158"/>
      <c r="N280" s="122">
        <f t="shared" si="103"/>
        <v>0</v>
      </c>
      <c r="O280" s="56">
        <f t="shared" si="104"/>
        <v>15</v>
      </c>
      <c r="P280" s="56">
        <f t="shared" si="105"/>
        <v>15</v>
      </c>
      <c r="Q280" s="56">
        <f t="shared" si="106"/>
        <v>12</v>
      </c>
      <c r="R280" s="56">
        <f t="shared" si="107"/>
        <v>2040</v>
      </c>
      <c r="S280" s="56">
        <f t="shared" si="108"/>
        <v>366</v>
      </c>
      <c r="T280" s="56">
        <f t="shared" si="96"/>
        <v>31</v>
      </c>
      <c r="U280" s="56">
        <f t="shared" si="109"/>
        <v>15</v>
      </c>
      <c r="V280" s="56">
        <f t="shared" si="110"/>
        <v>15</v>
      </c>
      <c r="W280" s="126">
        <f t="shared" si="111"/>
        <v>0</v>
      </c>
      <c r="X280" s="56">
        <f t="shared" si="94"/>
        <v>4100</v>
      </c>
      <c r="Y280" s="127">
        <f t="shared" si="119"/>
        <v>8354.17</v>
      </c>
      <c r="Z280" s="127">
        <f t="shared" si="118"/>
        <v>18490.130043235808</v>
      </c>
      <c r="AA280" s="56">
        <f t="shared" si="112"/>
        <v>137</v>
      </c>
      <c r="AB280" s="88">
        <f t="shared" si="97"/>
        <v>51488</v>
      </c>
      <c r="AC280" s="56">
        <f t="shared" si="115"/>
        <v>2</v>
      </c>
      <c r="AD280" s="85">
        <f t="shared" si="98"/>
        <v>0</v>
      </c>
      <c r="AE280" s="85">
        <f t="shared" si="92"/>
        <v>8.6999999999999994E-2</v>
      </c>
      <c r="AF280" s="85">
        <f t="shared" si="93"/>
        <v>31048.120404862719</v>
      </c>
      <c r="AG280" s="85">
        <f t="shared" si="91"/>
        <v>31004.637234985526</v>
      </c>
      <c r="AK280" s="56" t="str">
        <f t="shared" si="116"/>
        <v/>
      </c>
      <c r="AL280" s="56" t="str">
        <f t="shared" si="117"/>
        <v/>
      </c>
    </row>
    <row r="281" spans="1:38" ht="15.75" thickBot="1" x14ac:dyDescent="0.25">
      <c r="A281" s="118">
        <f t="shared" si="95"/>
        <v>223</v>
      </c>
      <c r="B281" s="123">
        <f t="shared" si="99"/>
        <v>51516</v>
      </c>
      <c r="C281" s="123">
        <f t="shared" si="113"/>
        <v>51519</v>
      </c>
      <c r="D281" s="250">
        <f t="shared" si="100"/>
        <v>31004.637234985526</v>
      </c>
      <c r="E281" s="251">
        <f t="shared" si="120"/>
        <v>31004.637234985526</v>
      </c>
      <c r="F281" s="251">
        <f t="shared" si="114"/>
        <v>11153.09</v>
      </c>
      <c r="G281" s="263">
        <f t="shared" si="101"/>
        <v>19851.55</v>
      </c>
      <c r="H281" s="251">
        <f t="shared" si="102"/>
        <v>2679261.3200000008</v>
      </c>
      <c r="I281" s="124"/>
      <c r="J281" s="103"/>
      <c r="K281" s="104"/>
      <c r="L281" s="105"/>
      <c r="M281" s="158"/>
      <c r="N281" s="122">
        <f t="shared" si="103"/>
        <v>0</v>
      </c>
      <c r="O281" s="56">
        <f t="shared" si="104"/>
        <v>15</v>
      </c>
      <c r="P281" s="56">
        <f t="shared" si="105"/>
        <v>15</v>
      </c>
      <c r="Q281" s="56">
        <f t="shared" si="106"/>
        <v>1</v>
      </c>
      <c r="R281" s="56">
        <f t="shared" si="107"/>
        <v>2041</v>
      </c>
      <c r="S281" s="56">
        <f t="shared" si="108"/>
        <v>365</v>
      </c>
      <c r="T281" s="56">
        <f t="shared" si="96"/>
        <v>31</v>
      </c>
      <c r="U281" s="56">
        <f t="shared" si="109"/>
        <v>16</v>
      </c>
      <c r="V281" s="56">
        <f t="shared" si="110"/>
        <v>15</v>
      </c>
      <c r="W281" s="126">
        <f t="shared" si="111"/>
        <v>0</v>
      </c>
      <c r="X281" s="56">
        <f t="shared" si="94"/>
        <v>4099</v>
      </c>
      <c r="Y281" s="127">
        <f t="shared" si="119"/>
        <v>8317.89</v>
      </c>
      <c r="Z281" s="127">
        <f t="shared" si="118"/>
        <v>18490.130043235808</v>
      </c>
      <c r="AA281" s="56">
        <f t="shared" si="112"/>
        <v>136</v>
      </c>
      <c r="AB281" s="88">
        <f t="shared" si="97"/>
        <v>51519</v>
      </c>
      <c r="AC281" s="56">
        <f t="shared" si="115"/>
        <v>5</v>
      </c>
      <c r="AD281" s="85">
        <f t="shared" si="98"/>
        <v>0</v>
      </c>
      <c r="AE281" s="85">
        <f t="shared" si="92"/>
        <v>8.6999999999999994E-2</v>
      </c>
      <c r="AF281" s="85">
        <f t="shared" si="93"/>
        <v>31044.916297489715</v>
      </c>
      <c r="AG281" s="85">
        <f t="shared" si="91"/>
        <v>31004.637234985526</v>
      </c>
      <c r="AK281" s="56" t="str">
        <f t="shared" si="116"/>
        <v/>
      </c>
      <c r="AL281" s="56" t="str">
        <f t="shared" si="117"/>
        <v/>
      </c>
    </row>
    <row r="282" spans="1:38" ht="15.75" thickBot="1" x14ac:dyDescent="0.25">
      <c r="A282" s="118">
        <f t="shared" si="95"/>
        <v>224</v>
      </c>
      <c r="B282" s="123">
        <f t="shared" si="99"/>
        <v>51547</v>
      </c>
      <c r="C282" s="123">
        <f t="shared" si="113"/>
        <v>51550</v>
      </c>
      <c r="D282" s="250">
        <f t="shared" si="100"/>
        <v>31004.637234985526</v>
      </c>
      <c r="E282" s="251">
        <f t="shared" si="120"/>
        <v>31004.637234985526</v>
      </c>
      <c r="F282" s="251">
        <f t="shared" si="114"/>
        <v>11207.47</v>
      </c>
      <c r="G282" s="263">
        <f t="shared" si="101"/>
        <v>19797.169999999998</v>
      </c>
      <c r="H282" s="251">
        <f t="shared" si="102"/>
        <v>2668053.8500000006</v>
      </c>
      <c r="I282" s="124"/>
      <c r="J282" s="103"/>
      <c r="K282" s="104"/>
      <c r="L282" s="105"/>
      <c r="M282" s="158"/>
      <c r="N282" s="122">
        <f t="shared" si="103"/>
        <v>0</v>
      </c>
      <c r="O282" s="56">
        <f t="shared" si="104"/>
        <v>15</v>
      </c>
      <c r="P282" s="56">
        <f t="shared" si="105"/>
        <v>15</v>
      </c>
      <c r="Q282" s="56">
        <f t="shared" si="106"/>
        <v>2</v>
      </c>
      <c r="R282" s="56">
        <f t="shared" si="107"/>
        <v>2041</v>
      </c>
      <c r="S282" s="56">
        <f t="shared" si="108"/>
        <v>365</v>
      </c>
      <c r="T282" s="56">
        <f t="shared" si="96"/>
        <v>28</v>
      </c>
      <c r="U282" s="56">
        <f t="shared" si="109"/>
        <v>16</v>
      </c>
      <c r="V282" s="56">
        <f t="shared" si="110"/>
        <v>15</v>
      </c>
      <c r="W282" s="126">
        <f t="shared" si="111"/>
        <v>0</v>
      </c>
      <c r="X282" s="56">
        <f t="shared" si="94"/>
        <v>4098</v>
      </c>
      <c r="Y282" s="127">
        <f t="shared" si="119"/>
        <v>8283.41</v>
      </c>
      <c r="Z282" s="127">
        <f t="shared" si="118"/>
        <v>18490.130043235808</v>
      </c>
      <c r="AA282" s="56">
        <f t="shared" si="112"/>
        <v>135</v>
      </c>
      <c r="AB282" s="88">
        <f t="shared" si="97"/>
        <v>51550</v>
      </c>
      <c r="AC282" s="56">
        <f t="shared" si="115"/>
        <v>1</v>
      </c>
      <c r="AD282" s="85">
        <f t="shared" si="98"/>
        <v>0</v>
      </c>
      <c r="AE282" s="85">
        <f t="shared" si="92"/>
        <v>8.6999999999999994E-2</v>
      </c>
      <c r="AF282" s="85">
        <f t="shared" si="93"/>
        <v>31049.393299488271</v>
      </c>
      <c r="AG282" s="85">
        <f t="shared" si="91"/>
        <v>31004.637234985526</v>
      </c>
      <c r="AK282" s="56" t="str">
        <f t="shared" si="116"/>
        <v/>
      </c>
      <c r="AL282" s="56" t="str">
        <f t="shared" si="117"/>
        <v/>
      </c>
    </row>
    <row r="283" spans="1:38" ht="15.75" thickBot="1" x14ac:dyDescent="0.25">
      <c r="A283" s="118">
        <f t="shared" si="95"/>
        <v>225</v>
      </c>
      <c r="B283" s="123">
        <f t="shared" si="99"/>
        <v>51575</v>
      </c>
      <c r="C283" s="123">
        <f t="shared" si="113"/>
        <v>51578</v>
      </c>
      <c r="D283" s="250">
        <f t="shared" si="100"/>
        <v>31004.637234985526</v>
      </c>
      <c r="E283" s="251">
        <f t="shared" si="120"/>
        <v>31004.637234985526</v>
      </c>
      <c r="F283" s="251">
        <f t="shared" si="114"/>
        <v>13198.12</v>
      </c>
      <c r="G283" s="263">
        <f t="shared" si="101"/>
        <v>17806.52</v>
      </c>
      <c r="H283" s="251">
        <f t="shared" si="102"/>
        <v>2654855.7300000004</v>
      </c>
      <c r="I283" s="124"/>
      <c r="J283" s="103"/>
      <c r="K283" s="104"/>
      <c r="L283" s="105"/>
      <c r="M283" s="158"/>
      <c r="N283" s="122">
        <f t="shared" si="103"/>
        <v>0</v>
      </c>
      <c r="O283" s="56">
        <f t="shared" si="104"/>
        <v>15</v>
      </c>
      <c r="P283" s="56">
        <f t="shared" si="105"/>
        <v>15</v>
      </c>
      <c r="Q283" s="56">
        <f t="shared" si="106"/>
        <v>3</v>
      </c>
      <c r="R283" s="56">
        <f t="shared" si="107"/>
        <v>2041</v>
      </c>
      <c r="S283" s="56">
        <f t="shared" si="108"/>
        <v>365</v>
      </c>
      <c r="T283" s="56">
        <f t="shared" si="96"/>
        <v>31</v>
      </c>
      <c r="U283" s="56">
        <f t="shared" si="109"/>
        <v>13</v>
      </c>
      <c r="V283" s="56">
        <f t="shared" si="110"/>
        <v>15</v>
      </c>
      <c r="W283" s="126">
        <f t="shared" si="111"/>
        <v>0</v>
      </c>
      <c r="X283" s="56">
        <f t="shared" si="94"/>
        <v>4097</v>
      </c>
      <c r="Y283" s="127">
        <f t="shared" si="119"/>
        <v>8248.76</v>
      </c>
      <c r="Z283" s="127">
        <f t="shared" si="118"/>
        <v>18490.130043235808</v>
      </c>
      <c r="AA283" s="56">
        <f t="shared" si="112"/>
        <v>134</v>
      </c>
      <c r="AB283" s="88">
        <f t="shared" si="97"/>
        <v>51578</v>
      </c>
      <c r="AC283" s="56">
        <f t="shared" si="115"/>
        <v>1</v>
      </c>
      <c r="AD283" s="85">
        <f t="shared" si="98"/>
        <v>0</v>
      </c>
      <c r="AE283" s="85">
        <f t="shared" si="92"/>
        <v>8.6999999999999994E-2</v>
      </c>
      <c r="AF283" s="85">
        <f t="shared" si="93"/>
        <v>31054.250127261184</v>
      </c>
      <c r="AG283" s="85">
        <f t="shared" si="91"/>
        <v>31004.637234985526</v>
      </c>
      <c r="AK283" s="56" t="str">
        <f t="shared" si="116"/>
        <v/>
      </c>
      <c r="AL283" s="56" t="str">
        <f t="shared" si="117"/>
        <v/>
      </c>
    </row>
    <row r="284" spans="1:38" ht="15.75" thickBot="1" x14ac:dyDescent="0.25">
      <c r="A284" s="118">
        <f t="shared" si="95"/>
        <v>226</v>
      </c>
      <c r="B284" s="123">
        <f t="shared" si="99"/>
        <v>51606</v>
      </c>
      <c r="C284" s="123">
        <f t="shared" si="113"/>
        <v>51609</v>
      </c>
      <c r="D284" s="250">
        <f t="shared" si="100"/>
        <v>31004.637234985526</v>
      </c>
      <c r="E284" s="251">
        <f t="shared" si="120"/>
        <v>31004.637234985526</v>
      </c>
      <c r="F284" s="251">
        <f t="shared" si="114"/>
        <v>11387.8</v>
      </c>
      <c r="G284" s="263">
        <f t="shared" si="101"/>
        <v>19616.84</v>
      </c>
      <c r="H284" s="251">
        <f t="shared" si="102"/>
        <v>2643467.9300000006</v>
      </c>
      <c r="I284" s="124"/>
      <c r="J284" s="103"/>
      <c r="K284" s="104"/>
      <c r="L284" s="105"/>
      <c r="M284" s="158"/>
      <c r="N284" s="122">
        <f t="shared" si="103"/>
        <v>1</v>
      </c>
      <c r="O284" s="56">
        <f t="shared" si="104"/>
        <v>15</v>
      </c>
      <c r="P284" s="56">
        <f t="shared" si="105"/>
        <v>15</v>
      </c>
      <c r="Q284" s="56">
        <f t="shared" si="106"/>
        <v>4</v>
      </c>
      <c r="R284" s="56">
        <f t="shared" si="107"/>
        <v>2041</v>
      </c>
      <c r="S284" s="56">
        <f t="shared" si="108"/>
        <v>365</v>
      </c>
      <c r="T284" s="56">
        <f t="shared" si="96"/>
        <v>30</v>
      </c>
      <c r="U284" s="56">
        <f t="shared" si="109"/>
        <v>16</v>
      </c>
      <c r="V284" s="56">
        <f t="shared" si="110"/>
        <v>15</v>
      </c>
      <c r="W284" s="126">
        <f t="shared" si="111"/>
        <v>0</v>
      </c>
      <c r="X284" s="56">
        <f t="shared" si="94"/>
        <v>4096</v>
      </c>
      <c r="Y284" s="127">
        <f t="shared" si="119"/>
        <v>8207.9599999999991</v>
      </c>
      <c r="Z284" s="127">
        <f t="shared" si="118"/>
        <v>18490.130043235808</v>
      </c>
      <c r="AA284" s="56">
        <f t="shared" si="112"/>
        <v>133</v>
      </c>
      <c r="AB284" s="88">
        <f t="shared" si="97"/>
        <v>51609</v>
      </c>
      <c r="AC284" s="56">
        <f t="shared" si="115"/>
        <v>4</v>
      </c>
      <c r="AD284" s="85">
        <f t="shared" si="98"/>
        <v>0</v>
      </c>
      <c r="AE284" s="85">
        <f t="shared" si="92"/>
        <v>8.6999999999999994E-2</v>
      </c>
      <c r="AF284" s="85">
        <f t="shared" si="93"/>
        <v>31036.863158382894</v>
      </c>
      <c r="AG284" s="85">
        <f t="shared" si="91"/>
        <v>31004.637234985526</v>
      </c>
      <c r="AK284" s="56" t="str">
        <f t="shared" si="116"/>
        <v>Есть</v>
      </c>
      <c r="AL284" s="56" t="str">
        <f t="shared" si="117"/>
        <v>Нет</v>
      </c>
    </row>
    <row r="285" spans="1:38" ht="15.75" thickBot="1" x14ac:dyDescent="0.25">
      <c r="A285" s="118">
        <f t="shared" si="95"/>
        <v>227</v>
      </c>
      <c r="B285" s="123">
        <f t="shared" si="99"/>
        <v>51636</v>
      </c>
      <c r="C285" s="123">
        <f t="shared" si="113"/>
        <v>51641</v>
      </c>
      <c r="D285" s="250">
        <f t="shared" si="100"/>
        <v>31004.637234985526</v>
      </c>
      <c r="E285" s="251">
        <f t="shared" si="120"/>
        <v>31004.637234985526</v>
      </c>
      <c r="F285" s="251">
        <f t="shared" si="114"/>
        <v>12102.03</v>
      </c>
      <c r="G285" s="263">
        <f t="shared" si="101"/>
        <v>18902.61</v>
      </c>
      <c r="H285" s="251">
        <f t="shared" si="102"/>
        <v>2631365.9000000008</v>
      </c>
      <c r="I285" s="124"/>
      <c r="J285" s="103"/>
      <c r="K285" s="104"/>
      <c r="L285" s="105"/>
      <c r="M285" s="158"/>
      <c r="N285" s="122">
        <f t="shared" si="103"/>
        <v>0</v>
      </c>
      <c r="O285" s="56">
        <f t="shared" si="104"/>
        <v>15</v>
      </c>
      <c r="P285" s="56">
        <f t="shared" si="105"/>
        <v>15</v>
      </c>
      <c r="Q285" s="56">
        <f t="shared" si="106"/>
        <v>5</v>
      </c>
      <c r="R285" s="56">
        <f t="shared" si="107"/>
        <v>2041</v>
      </c>
      <c r="S285" s="56">
        <f t="shared" si="108"/>
        <v>365</v>
      </c>
      <c r="T285" s="56">
        <f t="shared" si="96"/>
        <v>31</v>
      </c>
      <c r="U285" s="56">
        <f t="shared" si="109"/>
        <v>15</v>
      </c>
      <c r="V285" s="56">
        <f t="shared" si="110"/>
        <v>15</v>
      </c>
      <c r="W285" s="126">
        <f t="shared" si="111"/>
        <v>0</v>
      </c>
      <c r="X285" s="56">
        <f t="shared" si="94"/>
        <v>4095</v>
      </c>
      <c r="Y285" s="127">
        <f t="shared" si="119"/>
        <v>8172.75</v>
      </c>
      <c r="Z285" s="127">
        <f t="shared" si="118"/>
        <v>18490.130043235808</v>
      </c>
      <c r="AA285" s="56">
        <f t="shared" si="112"/>
        <v>132</v>
      </c>
      <c r="AB285" s="88">
        <f t="shared" si="97"/>
        <v>51639</v>
      </c>
      <c r="AC285" s="56">
        <f t="shared" si="115"/>
        <v>6</v>
      </c>
      <c r="AD285" s="85">
        <f t="shared" si="98"/>
        <v>0</v>
      </c>
      <c r="AE285" s="85">
        <f t="shared" si="92"/>
        <v>8.6999999999999994E-2</v>
      </c>
      <c r="AF285" s="85">
        <f t="shared" si="93"/>
        <v>31041.576217105761</v>
      </c>
      <c r="AG285" s="85">
        <f t="shared" si="91"/>
        <v>31004.637234985526</v>
      </c>
      <c r="AK285" s="56" t="str">
        <f t="shared" si="116"/>
        <v/>
      </c>
      <c r="AL285" s="56" t="str">
        <f t="shared" si="117"/>
        <v/>
      </c>
    </row>
    <row r="286" spans="1:38" ht="15.75" thickBot="1" x14ac:dyDescent="0.25">
      <c r="A286" s="118">
        <f t="shared" si="95"/>
        <v>228</v>
      </c>
      <c r="B286" s="123">
        <f t="shared" si="99"/>
        <v>51667</v>
      </c>
      <c r="C286" s="123">
        <f t="shared" si="113"/>
        <v>51670</v>
      </c>
      <c r="D286" s="250">
        <f t="shared" si="100"/>
        <v>31004.637234985526</v>
      </c>
      <c r="E286" s="251">
        <f t="shared" si="120"/>
        <v>31004.637234985526</v>
      </c>
      <c r="F286" s="251">
        <f t="shared" si="114"/>
        <v>11561.37</v>
      </c>
      <c r="G286" s="263">
        <f t="shared" si="101"/>
        <v>19443.27</v>
      </c>
      <c r="H286" s="251">
        <f t="shared" si="102"/>
        <v>2619804.5300000007</v>
      </c>
      <c r="I286" s="124"/>
      <c r="J286" s="103"/>
      <c r="K286" s="104"/>
      <c r="L286" s="105"/>
      <c r="M286" s="158"/>
      <c r="N286" s="122">
        <f t="shared" si="103"/>
        <v>0</v>
      </c>
      <c r="O286" s="56">
        <f t="shared" si="104"/>
        <v>15</v>
      </c>
      <c r="P286" s="56">
        <f t="shared" si="105"/>
        <v>15</v>
      </c>
      <c r="Q286" s="56">
        <f t="shared" si="106"/>
        <v>6</v>
      </c>
      <c r="R286" s="56">
        <f t="shared" si="107"/>
        <v>2041</v>
      </c>
      <c r="S286" s="56">
        <f t="shared" si="108"/>
        <v>365</v>
      </c>
      <c r="T286" s="56">
        <f t="shared" si="96"/>
        <v>30</v>
      </c>
      <c r="U286" s="56">
        <f t="shared" si="109"/>
        <v>16</v>
      </c>
      <c r="V286" s="56">
        <f t="shared" si="110"/>
        <v>15</v>
      </c>
      <c r="W286" s="126">
        <f t="shared" si="111"/>
        <v>0</v>
      </c>
      <c r="X286" s="56">
        <f t="shared" si="94"/>
        <v>4094</v>
      </c>
      <c r="Y286" s="127">
        <f t="shared" si="119"/>
        <v>8135.33</v>
      </c>
      <c r="Z286" s="127">
        <f t="shared" si="118"/>
        <v>18490.130043235808</v>
      </c>
      <c r="AA286" s="56">
        <f t="shared" si="112"/>
        <v>131</v>
      </c>
      <c r="AB286" s="88">
        <f t="shared" si="97"/>
        <v>51670</v>
      </c>
      <c r="AC286" s="56">
        <f t="shared" si="115"/>
        <v>2</v>
      </c>
      <c r="AD286" s="85">
        <f t="shared" si="98"/>
        <v>0</v>
      </c>
      <c r="AE286" s="85">
        <f t="shared" si="92"/>
        <v>8.6999999999999994E-2</v>
      </c>
      <c r="AF286" s="85">
        <f t="shared" si="93"/>
        <v>31038.915141484096</v>
      </c>
      <c r="AG286" s="85">
        <f t="shared" si="91"/>
        <v>31004.637234985526</v>
      </c>
      <c r="AK286" s="56" t="str">
        <f t="shared" si="116"/>
        <v/>
      </c>
      <c r="AL286" s="56" t="str">
        <f t="shared" si="117"/>
        <v/>
      </c>
    </row>
    <row r="287" spans="1:38" ht="15.75" thickBot="1" x14ac:dyDescent="0.25">
      <c r="A287" s="118">
        <f t="shared" si="95"/>
        <v>229</v>
      </c>
      <c r="B287" s="123">
        <f t="shared" si="99"/>
        <v>51697</v>
      </c>
      <c r="C287" s="123">
        <f t="shared" si="113"/>
        <v>51700</v>
      </c>
      <c r="D287" s="250">
        <f t="shared" si="100"/>
        <v>31004.637234985526</v>
      </c>
      <c r="E287" s="251">
        <f t="shared" si="120"/>
        <v>31004.637234985526</v>
      </c>
      <c r="F287" s="251">
        <f t="shared" si="114"/>
        <v>12271.24</v>
      </c>
      <c r="G287" s="263">
        <f t="shared" si="101"/>
        <v>18733.400000000001</v>
      </c>
      <c r="H287" s="251">
        <f t="shared" si="102"/>
        <v>2607533.2900000005</v>
      </c>
      <c r="I287" s="124"/>
      <c r="J287" s="103"/>
      <c r="K287" s="104"/>
      <c r="L287" s="105"/>
      <c r="M287" s="158"/>
      <c r="N287" s="122">
        <f t="shared" si="103"/>
        <v>0</v>
      </c>
      <c r="O287" s="56">
        <f t="shared" si="104"/>
        <v>15</v>
      </c>
      <c r="P287" s="56">
        <f t="shared" si="105"/>
        <v>15</v>
      </c>
      <c r="Q287" s="56">
        <f t="shared" si="106"/>
        <v>7</v>
      </c>
      <c r="R287" s="56">
        <f t="shared" si="107"/>
        <v>2041</v>
      </c>
      <c r="S287" s="56">
        <f t="shared" si="108"/>
        <v>365</v>
      </c>
      <c r="T287" s="56">
        <f t="shared" si="96"/>
        <v>31</v>
      </c>
      <c r="U287" s="56">
        <f t="shared" si="109"/>
        <v>15</v>
      </c>
      <c r="V287" s="56">
        <f t="shared" si="110"/>
        <v>15</v>
      </c>
      <c r="W287" s="126">
        <f t="shared" si="111"/>
        <v>0</v>
      </c>
      <c r="X287" s="56">
        <f t="shared" si="94"/>
        <v>4093</v>
      </c>
      <c r="Y287" s="127">
        <f t="shared" si="119"/>
        <v>8099.59</v>
      </c>
      <c r="Z287" s="127">
        <f t="shared" si="118"/>
        <v>18490.130043235808</v>
      </c>
      <c r="AA287" s="56">
        <f t="shared" si="112"/>
        <v>130</v>
      </c>
      <c r="AB287" s="88">
        <f t="shared" si="97"/>
        <v>51700</v>
      </c>
      <c r="AC287" s="56">
        <f t="shared" si="115"/>
        <v>4</v>
      </c>
      <c r="AD287" s="85">
        <f t="shared" si="98"/>
        <v>0</v>
      </c>
      <c r="AE287" s="85">
        <f t="shared" si="92"/>
        <v>8.6999999999999994E-2</v>
      </c>
      <c r="AF287" s="85">
        <f t="shared" si="93"/>
        <v>31043.656671664176</v>
      </c>
      <c r="AG287" s="85">
        <f t="shared" si="91"/>
        <v>31004.637234985526</v>
      </c>
      <c r="AK287" s="56" t="str">
        <f t="shared" si="116"/>
        <v/>
      </c>
      <c r="AL287" s="56" t="str">
        <f t="shared" si="117"/>
        <v/>
      </c>
    </row>
    <row r="288" spans="1:38" ht="15.75" thickBot="1" x14ac:dyDescent="0.25">
      <c r="A288" s="118">
        <f t="shared" si="95"/>
        <v>230</v>
      </c>
      <c r="B288" s="123">
        <f t="shared" si="99"/>
        <v>51728</v>
      </c>
      <c r="C288" s="123">
        <f t="shared" si="113"/>
        <v>51732</v>
      </c>
      <c r="D288" s="250">
        <f t="shared" si="100"/>
        <v>31004.637234985526</v>
      </c>
      <c r="E288" s="251">
        <f t="shared" si="120"/>
        <v>31004.637234985526</v>
      </c>
      <c r="F288" s="251">
        <f t="shared" si="114"/>
        <v>11737.47</v>
      </c>
      <c r="G288" s="263">
        <f t="shared" si="101"/>
        <v>19267.169999999998</v>
      </c>
      <c r="H288" s="251">
        <f t="shared" si="102"/>
        <v>2595795.8200000003</v>
      </c>
      <c r="I288" s="124"/>
      <c r="J288" s="103"/>
      <c r="K288" s="104"/>
      <c r="L288" s="105"/>
      <c r="M288" s="158"/>
      <c r="N288" s="122">
        <f t="shared" si="103"/>
        <v>0</v>
      </c>
      <c r="O288" s="56">
        <f t="shared" si="104"/>
        <v>15</v>
      </c>
      <c r="P288" s="56">
        <f t="shared" si="105"/>
        <v>15</v>
      </c>
      <c r="Q288" s="56">
        <f t="shared" si="106"/>
        <v>8</v>
      </c>
      <c r="R288" s="56">
        <f t="shared" si="107"/>
        <v>2041</v>
      </c>
      <c r="S288" s="56">
        <f t="shared" si="108"/>
        <v>365</v>
      </c>
      <c r="T288" s="56">
        <f t="shared" si="96"/>
        <v>31</v>
      </c>
      <c r="U288" s="56">
        <f t="shared" si="109"/>
        <v>16</v>
      </c>
      <c r="V288" s="56">
        <f t="shared" si="110"/>
        <v>15</v>
      </c>
      <c r="W288" s="126">
        <f t="shared" si="111"/>
        <v>0</v>
      </c>
      <c r="X288" s="56">
        <f t="shared" si="94"/>
        <v>4092</v>
      </c>
      <c r="Y288" s="127">
        <f t="shared" si="119"/>
        <v>8061.65</v>
      </c>
      <c r="Z288" s="127">
        <f t="shared" si="118"/>
        <v>18490.130043235808</v>
      </c>
      <c r="AA288" s="56">
        <f t="shared" si="112"/>
        <v>129</v>
      </c>
      <c r="AB288" s="88">
        <f t="shared" si="97"/>
        <v>51731</v>
      </c>
      <c r="AC288" s="56">
        <f t="shared" si="115"/>
        <v>7</v>
      </c>
      <c r="AD288" s="85">
        <f t="shared" si="98"/>
        <v>0</v>
      </c>
      <c r="AE288" s="85">
        <f t="shared" si="92"/>
        <v>8.6999999999999994E-2</v>
      </c>
      <c r="AF288" s="85">
        <f t="shared" si="93"/>
        <v>31041.023829197522</v>
      </c>
      <c r="AG288" s="85">
        <f t="shared" ref="AG288:AG351" si="121">IF((H287+G288)&lt;E287,H287+G288,IF(L287=$V$55,E287,IF(I287=0,E287,H287*(($O$32/12)/(1-(1+($O$32/12))^-(AA287))))))</f>
        <v>31004.637234985526</v>
      </c>
      <c r="AK288" s="56" t="str">
        <f t="shared" si="116"/>
        <v/>
      </c>
      <c r="AL288" s="56" t="str">
        <f t="shared" si="117"/>
        <v/>
      </c>
    </row>
    <row r="289" spans="1:38" ht="15.75" thickBot="1" x14ac:dyDescent="0.25">
      <c r="A289" s="118">
        <f t="shared" si="95"/>
        <v>231</v>
      </c>
      <c r="B289" s="123">
        <f t="shared" si="99"/>
        <v>51759</v>
      </c>
      <c r="C289" s="123">
        <f t="shared" si="113"/>
        <v>51762</v>
      </c>
      <c r="D289" s="250">
        <f t="shared" si="100"/>
        <v>31004.637234985526</v>
      </c>
      <c r="E289" s="251">
        <f t="shared" si="120"/>
        <v>31004.637234985526</v>
      </c>
      <c r="F289" s="251">
        <f t="shared" si="114"/>
        <v>11824.2</v>
      </c>
      <c r="G289" s="263">
        <f t="shared" si="101"/>
        <v>19180.439999999999</v>
      </c>
      <c r="H289" s="251">
        <f t="shared" si="102"/>
        <v>2583971.62</v>
      </c>
      <c r="I289" s="124"/>
      <c r="J289" s="103"/>
      <c r="K289" s="104"/>
      <c r="L289" s="105"/>
      <c r="M289" s="158"/>
      <c r="N289" s="122">
        <f t="shared" si="103"/>
        <v>0</v>
      </c>
      <c r="O289" s="56">
        <f t="shared" si="104"/>
        <v>15</v>
      </c>
      <c r="P289" s="56">
        <f t="shared" si="105"/>
        <v>15</v>
      </c>
      <c r="Q289" s="56">
        <f t="shared" si="106"/>
        <v>9</v>
      </c>
      <c r="R289" s="56">
        <f t="shared" si="107"/>
        <v>2041</v>
      </c>
      <c r="S289" s="56">
        <f t="shared" si="108"/>
        <v>365</v>
      </c>
      <c r="T289" s="56">
        <f t="shared" si="96"/>
        <v>30</v>
      </c>
      <c r="U289" s="56">
        <f t="shared" si="109"/>
        <v>16</v>
      </c>
      <c r="V289" s="56">
        <f t="shared" si="110"/>
        <v>15</v>
      </c>
      <c r="W289" s="126">
        <f t="shared" si="111"/>
        <v>0</v>
      </c>
      <c r="X289" s="56">
        <f t="shared" si="94"/>
        <v>4091</v>
      </c>
      <c r="Y289" s="127">
        <f t="shared" si="119"/>
        <v>8025.36</v>
      </c>
      <c r="Z289" s="127">
        <f t="shared" si="118"/>
        <v>18490.130043235808</v>
      </c>
      <c r="AA289" s="56">
        <f t="shared" si="112"/>
        <v>128</v>
      </c>
      <c r="AB289" s="88">
        <f t="shared" si="97"/>
        <v>51762</v>
      </c>
      <c r="AC289" s="56">
        <f t="shared" si="115"/>
        <v>3</v>
      </c>
      <c r="AD289" s="85">
        <f t="shared" si="98"/>
        <v>0</v>
      </c>
      <c r="AE289" s="85">
        <f t="shared" ref="AE289:AE352" si="122">IF(AD289&gt;=1,$O$31,IF(AE288=$O$31,AE288,$O$32))</f>
        <v>8.6999999999999994E-2</v>
      </c>
      <c r="AF289" s="85">
        <f t="shared" ref="AF289:AF352" si="123">IF((H288+G289)&lt;E288,H288+G289,IF(L288=$V$55,E288,IF(I288=0,IF($O$32=$O$31,E288,H288*(($O$31/12)/(1-(1+($O$31/12))^-(AA288)))),H288*(($O$31/12)/(1-(1+($O$31/12))^-(AA288))))))</f>
        <v>31045.795133272022</v>
      </c>
      <c r="AG289" s="85">
        <f t="shared" si="121"/>
        <v>31004.637234985526</v>
      </c>
      <c r="AK289" s="56" t="str">
        <f t="shared" si="116"/>
        <v/>
      </c>
      <c r="AL289" s="56" t="str">
        <f t="shared" si="117"/>
        <v/>
      </c>
    </row>
    <row r="290" spans="1:38" ht="15.75" thickBot="1" x14ac:dyDescent="0.25">
      <c r="A290" s="118">
        <f t="shared" si="95"/>
        <v>232</v>
      </c>
      <c r="B290" s="123">
        <f t="shared" si="99"/>
        <v>51789</v>
      </c>
      <c r="C290" s="123">
        <f t="shared" si="113"/>
        <v>51792</v>
      </c>
      <c r="D290" s="250">
        <f t="shared" si="100"/>
        <v>31004.637234985526</v>
      </c>
      <c r="E290" s="251">
        <f t="shared" si="120"/>
        <v>31004.637234985526</v>
      </c>
      <c r="F290" s="251">
        <f t="shared" si="114"/>
        <v>12527.47</v>
      </c>
      <c r="G290" s="263">
        <f t="shared" si="101"/>
        <v>18477.169999999998</v>
      </c>
      <c r="H290" s="251">
        <f t="shared" si="102"/>
        <v>2571444.15</v>
      </c>
      <c r="I290" s="124"/>
      <c r="J290" s="103"/>
      <c r="K290" s="104"/>
      <c r="L290" s="105"/>
      <c r="M290" s="158"/>
      <c r="N290" s="122">
        <f t="shared" si="103"/>
        <v>1</v>
      </c>
      <c r="O290" s="56">
        <f t="shared" si="104"/>
        <v>15</v>
      </c>
      <c r="P290" s="56">
        <f t="shared" si="105"/>
        <v>15</v>
      </c>
      <c r="Q290" s="56">
        <f t="shared" si="106"/>
        <v>10</v>
      </c>
      <c r="R290" s="56">
        <f t="shared" si="107"/>
        <v>2041</v>
      </c>
      <c r="S290" s="56">
        <f t="shared" si="108"/>
        <v>365</v>
      </c>
      <c r="T290" s="56">
        <f t="shared" si="96"/>
        <v>31</v>
      </c>
      <c r="U290" s="56">
        <f t="shared" si="109"/>
        <v>15</v>
      </c>
      <c r="V290" s="56">
        <f t="shared" si="110"/>
        <v>15</v>
      </c>
      <c r="W290" s="126">
        <f t="shared" si="111"/>
        <v>0</v>
      </c>
      <c r="X290" s="56">
        <f t="shared" si="94"/>
        <v>4090</v>
      </c>
      <c r="Y290" s="127">
        <f t="shared" si="119"/>
        <v>7988.81</v>
      </c>
      <c r="Z290" s="127">
        <f t="shared" si="118"/>
        <v>18490.130043235808</v>
      </c>
      <c r="AA290" s="56">
        <f t="shared" si="112"/>
        <v>127</v>
      </c>
      <c r="AB290" s="88">
        <f t="shared" si="97"/>
        <v>51792</v>
      </c>
      <c r="AC290" s="56">
        <f t="shared" si="115"/>
        <v>5</v>
      </c>
      <c r="AD290" s="85">
        <f t="shared" si="98"/>
        <v>0</v>
      </c>
      <c r="AE290" s="85">
        <f t="shared" si="122"/>
        <v>8.6999999999999994E-2</v>
      </c>
      <c r="AF290" s="85">
        <f t="shared" si="123"/>
        <v>31050.626724397938</v>
      </c>
      <c r="AG290" s="85">
        <f t="shared" si="121"/>
        <v>31004.637234985526</v>
      </c>
      <c r="AK290" s="56" t="str">
        <f t="shared" si="116"/>
        <v>Есть</v>
      </c>
      <c r="AL290" s="56" t="str">
        <f t="shared" si="117"/>
        <v>Нет</v>
      </c>
    </row>
    <row r="291" spans="1:38" ht="15.75" thickBot="1" x14ac:dyDescent="0.25">
      <c r="A291" s="118">
        <f t="shared" si="95"/>
        <v>233</v>
      </c>
      <c r="B291" s="123">
        <f t="shared" si="99"/>
        <v>51820</v>
      </c>
      <c r="C291" s="123">
        <f t="shared" si="113"/>
        <v>51823</v>
      </c>
      <c r="D291" s="250">
        <f t="shared" si="100"/>
        <v>31004.637234985526</v>
      </c>
      <c r="E291" s="251">
        <f t="shared" si="120"/>
        <v>31004.637234985526</v>
      </c>
      <c r="F291" s="251">
        <f t="shared" si="114"/>
        <v>12004.13</v>
      </c>
      <c r="G291" s="263">
        <f t="shared" si="101"/>
        <v>19000.509999999998</v>
      </c>
      <c r="H291" s="251">
        <f t="shared" si="102"/>
        <v>2559440.02</v>
      </c>
      <c r="I291" s="124"/>
      <c r="J291" s="103"/>
      <c r="K291" s="104"/>
      <c r="L291" s="105"/>
      <c r="M291" s="158"/>
      <c r="N291" s="122">
        <f t="shared" si="103"/>
        <v>0</v>
      </c>
      <c r="O291" s="56">
        <f t="shared" si="104"/>
        <v>15</v>
      </c>
      <c r="P291" s="56">
        <f t="shared" si="105"/>
        <v>15</v>
      </c>
      <c r="Q291" s="56">
        <f t="shared" si="106"/>
        <v>11</v>
      </c>
      <c r="R291" s="56">
        <f t="shared" si="107"/>
        <v>2041</v>
      </c>
      <c r="S291" s="56">
        <f t="shared" si="108"/>
        <v>365</v>
      </c>
      <c r="T291" s="56">
        <f t="shared" si="96"/>
        <v>30</v>
      </c>
      <c r="U291" s="56">
        <f t="shared" si="109"/>
        <v>16</v>
      </c>
      <c r="V291" s="56">
        <f t="shared" si="110"/>
        <v>15</v>
      </c>
      <c r="W291" s="126">
        <f t="shared" si="111"/>
        <v>0</v>
      </c>
      <c r="X291" s="56">
        <f t="shared" si="94"/>
        <v>4089</v>
      </c>
      <c r="Y291" s="127">
        <f t="shared" si="119"/>
        <v>7950.07</v>
      </c>
      <c r="Z291" s="127">
        <f t="shared" si="118"/>
        <v>18490.130043235808</v>
      </c>
      <c r="AA291" s="56">
        <f t="shared" si="112"/>
        <v>126</v>
      </c>
      <c r="AB291" s="88">
        <f t="shared" si="97"/>
        <v>51823</v>
      </c>
      <c r="AC291" s="56">
        <f t="shared" si="115"/>
        <v>1</v>
      </c>
      <c r="AD291" s="85">
        <f t="shared" si="98"/>
        <v>0</v>
      </c>
      <c r="AE291" s="85">
        <f t="shared" si="122"/>
        <v>8.6999999999999994E-2</v>
      </c>
      <c r="AF291" s="85">
        <f t="shared" si="123"/>
        <v>31048.083448738194</v>
      </c>
      <c r="AG291" s="85">
        <f t="shared" si="121"/>
        <v>31004.637234985526</v>
      </c>
      <c r="AK291" s="56" t="str">
        <f t="shared" si="116"/>
        <v/>
      </c>
      <c r="AL291" s="56" t="str">
        <f t="shared" si="117"/>
        <v/>
      </c>
    </row>
    <row r="292" spans="1:38" ht="15.75" thickBot="1" x14ac:dyDescent="0.25">
      <c r="A292" s="118">
        <f t="shared" si="95"/>
        <v>234</v>
      </c>
      <c r="B292" s="123">
        <f t="shared" si="99"/>
        <v>51850</v>
      </c>
      <c r="C292" s="123">
        <f t="shared" si="113"/>
        <v>51853</v>
      </c>
      <c r="D292" s="250">
        <f t="shared" si="100"/>
        <v>31004.637234985526</v>
      </c>
      <c r="E292" s="251">
        <f t="shared" si="120"/>
        <v>31004.637234985526</v>
      </c>
      <c r="F292" s="251">
        <f t="shared" si="114"/>
        <v>12702.89</v>
      </c>
      <c r="G292" s="263">
        <f t="shared" si="101"/>
        <v>18301.75</v>
      </c>
      <c r="H292" s="251">
        <f t="shared" si="102"/>
        <v>2546737.13</v>
      </c>
      <c r="I292" s="124"/>
      <c r="J292" s="103"/>
      <c r="K292" s="104"/>
      <c r="L292" s="105"/>
      <c r="M292" s="158"/>
      <c r="N292" s="122">
        <f t="shared" si="103"/>
        <v>0</v>
      </c>
      <c r="O292" s="56">
        <f t="shared" si="104"/>
        <v>15</v>
      </c>
      <c r="P292" s="56">
        <f t="shared" si="105"/>
        <v>15</v>
      </c>
      <c r="Q292" s="56">
        <f t="shared" si="106"/>
        <v>12</v>
      </c>
      <c r="R292" s="56">
        <f t="shared" si="107"/>
        <v>2041</v>
      </c>
      <c r="S292" s="56">
        <f t="shared" si="108"/>
        <v>365</v>
      </c>
      <c r="T292" s="56">
        <f t="shared" si="96"/>
        <v>31</v>
      </c>
      <c r="U292" s="56">
        <f t="shared" si="109"/>
        <v>15</v>
      </c>
      <c r="V292" s="56">
        <f t="shared" si="110"/>
        <v>15</v>
      </c>
      <c r="W292" s="126">
        <f t="shared" si="111"/>
        <v>0</v>
      </c>
      <c r="X292" s="56">
        <f t="shared" si="94"/>
        <v>4088</v>
      </c>
      <c r="Y292" s="127">
        <f t="shared" si="119"/>
        <v>7912.96</v>
      </c>
      <c r="Z292" s="127">
        <f t="shared" si="118"/>
        <v>18490.130043235808</v>
      </c>
      <c r="AA292" s="56">
        <f t="shared" si="112"/>
        <v>125</v>
      </c>
      <c r="AB292" s="88">
        <f t="shared" si="97"/>
        <v>51853</v>
      </c>
      <c r="AC292" s="56">
        <f t="shared" si="115"/>
        <v>3</v>
      </c>
      <c r="AD292" s="85">
        <f t="shared" si="98"/>
        <v>0</v>
      </c>
      <c r="AE292" s="85">
        <f t="shared" si="122"/>
        <v>8.6999999999999994E-2</v>
      </c>
      <c r="AF292" s="85">
        <f t="shared" si="123"/>
        <v>31052.948464348759</v>
      </c>
      <c r="AG292" s="85">
        <f t="shared" si="121"/>
        <v>31004.637234985526</v>
      </c>
      <c r="AK292" s="56" t="str">
        <f t="shared" si="116"/>
        <v/>
      </c>
      <c r="AL292" s="56" t="str">
        <f t="shared" si="117"/>
        <v/>
      </c>
    </row>
    <row r="293" spans="1:38" ht="15.75" thickBot="1" x14ac:dyDescent="0.25">
      <c r="A293" s="118">
        <f t="shared" si="95"/>
        <v>235</v>
      </c>
      <c r="B293" s="123">
        <f t="shared" si="99"/>
        <v>51881</v>
      </c>
      <c r="C293" s="123">
        <f t="shared" si="113"/>
        <v>51886</v>
      </c>
      <c r="D293" s="250">
        <f t="shared" si="100"/>
        <v>31004.637234985526</v>
      </c>
      <c r="E293" s="251">
        <f t="shared" si="120"/>
        <v>31004.637234985526</v>
      </c>
      <c r="F293" s="251">
        <f t="shared" si="114"/>
        <v>12186.69</v>
      </c>
      <c r="G293" s="263">
        <f t="shared" si="101"/>
        <v>18817.95</v>
      </c>
      <c r="H293" s="251">
        <f t="shared" si="102"/>
        <v>2534550.44</v>
      </c>
      <c r="I293" s="124"/>
      <c r="J293" s="103"/>
      <c r="K293" s="104"/>
      <c r="L293" s="105"/>
      <c r="M293" s="158"/>
      <c r="N293" s="122">
        <f t="shared" si="103"/>
        <v>0</v>
      </c>
      <c r="O293" s="56">
        <f t="shared" si="104"/>
        <v>15</v>
      </c>
      <c r="P293" s="56">
        <f t="shared" si="105"/>
        <v>15</v>
      </c>
      <c r="Q293" s="56">
        <f t="shared" si="106"/>
        <v>1</v>
      </c>
      <c r="R293" s="56">
        <f t="shared" si="107"/>
        <v>2042</v>
      </c>
      <c r="S293" s="56">
        <f t="shared" si="108"/>
        <v>365</v>
      </c>
      <c r="T293" s="56">
        <f t="shared" si="96"/>
        <v>31</v>
      </c>
      <c r="U293" s="56">
        <f t="shared" si="109"/>
        <v>16</v>
      </c>
      <c r="V293" s="56">
        <f t="shared" si="110"/>
        <v>15</v>
      </c>
      <c r="W293" s="126">
        <f t="shared" si="111"/>
        <v>0</v>
      </c>
      <c r="X293" s="56">
        <f t="shared" si="94"/>
        <v>4087</v>
      </c>
      <c r="Y293" s="127">
        <f t="shared" si="119"/>
        <v>7873.69</v>
      </c>
      <c r="Z293" s="127">
        <f t="shared" si="118"/>
        <v>18490.130043235808</v>
      </c>
      <c r="AA293" s="56">
        <f t="shared" si="112"/>
        <v>124</v>
      </c>
      <c r="AB293" s="88">
        <f t="shared" si="97"/>
        <v>51884</v>
      </c>
      <c r="AC293" s="56">
        <f t="shared" si="115"/>
        <v>6</v>
      </c>
      <c r="AD293" s="85">
        <f t="shared" si="98"/>
        <v>0</v>
      </c>
      <c r="AE293" s="85">
        <f t="shared" si="122"/>
        <v>8.6999999999999994E-2</v>
      </c>
      <c r="AF293" s="85">
        <f t="shared" si="123"/>
        <v>31050.438304840001</v>
      </c>
      <c r="AG293" s="85">
        <f t="shared" si="121"/>
        <v>31004.637234985526</v>
      </c>
      <c r="AK293" s="56" t="str">
        <f t="shared" si="116"/>
        <v/>
      </c>
      <c r="AL293" s="56" t="str">
        <f t="shared" si="117"/>
        <v/>
      </c>
    </row>
    <row r="294" spans="1:38" ht="15.75" thickBot="1" x14ac:dyDescent="0.25">
      <c r="A294" s="118">
        <f t="shared" si="95"/>
        <v>236</v>
      </c>
      <c r="B294" s="123">
        <f t="shared" si="99"/>
        <v>51912</v>
      </c>
      <c r="C294" s="123">
        <f t="shared" si="113"/>
        <v>51915</v>
      </c>
      <c r="D294" s="250">
        <f t="shared" si="100"/>
        <v>31004.637234985526</v>
      </c>
      <c r="E294" s="251">
        <f t="shared" si="120"/>
        <v>31004.637234985526</v>
      </c>
      <c r="F294" s="251">
        <f t="shared" si="114"/>
        <v>12276.74</v>
      </c>
      <c r="G294" s="263">
        <f t="shared" si="101"/>
        <v>18727.900000000001</v>
      </c>
      <c r="H294" s="251">
        <f t="shared" si="102"/>
        <v>2522273.6999999997</v>
      </c>
      <c r="I294" s="124"/>
      <c r="J294" s="103"/>
      <c r="K294" s="104"/>
      <c r="L294" s="105"/>
      <c r="M294" s="158"/>
      <c r="N294" s="122">
        <f t="shared" si="103"/>
        <v>0</v>
      </c>
      <c r="O294" s="56">
        <f t="shared" si="104"/>
        <v>15</v>
      </c>
      <c r="P294" s="56">
        <f t="shared" si="105"/>
        <v>15</v>
      </c>
      <c r="Q294" s="56">
        <f t="shared" si="106"/>
        <v>2</v>
      </c>
      <c r="R294" s="56">
        <f t="shared" si="107"/>
        <v>2042</v>
      </c>
      <c r="S294" s="56">
        <f t="shared" si="108"/>
        <v>365</v>
      </c>
      <c r="T294" s="56">
        <f t="shared" si="96"/>
        <v>28</v>
      </c>
      <c r="U294" s="56">
        <f t="shared" si="109"/>
        <v>16</v>
      </c>
      <c r="V294" s="56">
        <f t="shared" si="110"/>
        <v>15</v>
      </c>
      <c r="W294" s="126">
        <f t="shared" si="111"/>
        <v>0</v>
      </c>
      <c r="X294" s="56">
        <f t="shared" si="94"/>
        <v>4086</v>
      </c>
      <c r="Y294" s="127">
        <f t="shared" si="119"/>
        <v>7836.01</v>
      </c>
      <c r="Z294" s="127">
        <f t="shared" si="118"/>
        <v>18490.130043235808</v>
      </c>
      <c r="AA294" s="56">
        <f t="shared" si="112"/>
        <v>123</v>
      </c>
      <c r="AB294" s="88">
        <f t="shared" si="97"/>
        <v>51915</v>
      </c>
      <c r="AC294" s="56">
        <f t="shared" si="115"/>
        <v>2</v>
      </c>
      <c r="AD294" s="85">
        <f t="shared" si="98"/>
        <v>0</v>
      </c>
      <c r="AE294" s="85">
        <f t="shared" si="122"/>
        <v>8.6999999999999994E-2</v>
      </c>
      <c r="AF294" s="85">
        <f t="shared" si="123"/>
        <v>31055.338249729713</v>
      </c>
      <c r="AG294" s="85">
        <f t="shared" si="121"/>
        <v>31004.637234985526</v>
      </c>
      <c r="AK294" s="56" t="str">
        <f t="shared" si="116"/>
        <v/>
      </c>
      <c r="AL294" s="56" t="str">
        <f t="shared" si="117"/>
        <v/>
      </c>
    </row>
    <row r="295" spans="1:38" ht="15.75" thickBot="1" x14ac:dyDescent="0.25">
      <c r="A295" s="118">
        <f t="shared" si="95"/>
        <v>237</v>
      </c>
      <c r="B295" s="123">
        <f t="shared" si="99"/>
        <v>51940</v>
      </c>
      <c r="C295" s="123">
        <f t="shared" si="113"/>
        <v>51943</v>
      </c>
      <c r="D295" s="250">
        <f t="shared" si="100"/>
        <v>31004.637234985526</v>
      </c>
      <c r="E295" s="251">
        <f t="shared" si="120"/>
        <v>31004.637234985526</v>
      </c>
      <c r="F295" s="251">
        <f t="shared" si="114"/>
        <v>14171.05</v>
      </c>
      <c r="G295" s="263">
        <f t="shared" si="101"/>
        <v>16833.59</v>
      </c>
      <c r="H295" s="251">
        <f t="shared" si="102"/>
        <v>2508102.65</v>
      </c>
      <c r="I295" s="124"/>
      <c r="J295" s="103"/>
      <c r="K295" s="104"/>
      <c r="L295" s="105"/>
      <c r="M295" s="158"/>
      <c r="N295" s="122">
        <f t="shared" si="103"/>
        <v>0</v>
      </c>
      <c r="O295" s="56">
        <f t="shared" si="104"/>
        <v>15</v>
      </c>
      <c r="P295" s="56">
        <f t="shared" si="105"/>
        <v>15</v>
      </c>
      <c r="Q295" s="56">
        <f t="shared" si="106"/>
        <v>3</v>
      </c>
      <c r="R295" s="56">
        <f t="shared" si="107"/>
        <v>2042</v>
      </c>
      <c r="S295" s="56">
        <f t="shared" si="108"/>
        <v>365</v>
      </c>
      <c r="T295" s="56">
        <f t="shared" si="96"/>
        <v>31</v>
      </c>
      <c r="U295" s="56">
        <f t="shared" si="109"/>
        <v>13</v>
      </c>
      <c r="V295" s="56">
        <f t="shared" si="110"/>
        <v>15</v>
      </c>
      <c r="W295" s="126">
        <f t="shared" si="111"/>
        <v>0</v>
      </c>
      <c r="X295" s="56">
        <f t="shared" si="94"/>
        <v>4085</v>
      </c>
      <c r="Y295" s="127">
        <f t="shared" si="119"/>
        <v>7798.06</v>
      </c>
      <c r="Z295" s="127">
        <f t="shared" si="118"/>
        <v>18490.130043235808</v>
      </c>
      <c r="AA295" s="56">
        <f t="shared" si="112"/>
        <v>122</v>
      </c>
      <c r="AB295" s="88">
        <f t="shared" si="97"/>
        <v>51943</v>
      </c>
      <c r="AC295" s="56">
        <f t="shared" si="115"/>
        <v>2</v>
      </c>
      <c r="AD295" s="85">
        <f t="shared" si="98"/>
        <v>0</v>
      </c>
      <c r="AE295" s="85">
        <f t="shared" si="122"/>
        <v>8.6999999999999994E-2</v>
      </c>
      <c r="AF295" s="85">
        <f t="shared" si="123"/>
        <v>31060.302279865111</v>
      </c>
      <c r="AG295" s="85">
        <f t="shared" si="121"/>
        <v>31004.637234985526</v>
      </c>
      <c r="AK295" s="56" t="str">
        <f t="shared" si="116"/>
        <v/>
      </c>
      <c r="AL295" s="56" t="str">
        <f t="shared" si="117"/>
        <v/>
      </c>
    </row>
    <row r="296" spans="1:38" ht="15.75" thickBot="1" x14ac:dyDescent="0.25">
      <c r="A296" s="118">
        <f t="shared" si="95"/>
        <v>238</v>
      </c>
      <c r="B296" s="123">
        <f t="shared" si="99"/>
        <v>51971</v>
      </c>
      <c r="C296" s="123">
        <f t="shared" si="113"/>
        <v>51974</v>
      </c>
      <c r="D296" s="250">
        <f t="shared" si="100"/>
        <v>31004.637234985526</v>
      </c>
      <c r="E296" s="251">
        <f t="shared" si="120"/>
        <v>31004.637234985526</v>
      </c>
      <c r="F296" s="251">
        <f t="shared" si="114"/>
        <v>12472.17</v>
      </c>
      <c r="G296" s="263">
        <f t="shared" si="101"/>
        <v>18532.47</v>
      </c>
      <c r="H296" s="251">
        <f t="shared" si="102"/>
        <v>2495630.48</v>
      </c>
      <c r="I296" s="124"/>
      <c r="J296" s="103"/>
      <c r="K296" s="104"/>
      <c r="L296" s="105"/>
      <c r="M296" s="158"/>
      <c r="N296" s="122">
        <f t="shared" si="103"/>
        <v>1</v>
      </c>
      <c r="O296" s="56">
        <f t="shared" si="104"/>
        <v>15</v>
      </c>
      <c r="P296" s="56">
        <f t="shared" si="105"/>
        <v>15</v>
      </c>
      <c r="Q296" s="56">
        <f t="shared" si="106"/>
        <v>4</v>
      </c>
      <c r="R296" s="56">
        <f t="shared" si="107"/>
        <v>2042</v>
      </c>
      <c r="S296" s="56">
        <f t="shared" si="108"/>
        <v>365</v>
      </c>
      <c r="T296" s="56">
        <f t="shared" si="96"/>
        <v>30</v>
      </c>
      <c r="U296" s="56">
        <f t="shared" si="109"/>
        <v>16</v>
      </c>
      <c r="V296" s="56">
        <f t="shared" si="110"/>
        <v>15</v>
      </c>
      <c r="W296" s="126">
        <f t="shared" si="111"/>
        <v>0</v>
      </c>
      <c r="X296" s="56">
        <f t="shared" si="94"/>
        <v>4084</v>
      </c>
      <c r="Y296" s="127">
        <f t="shared" si="119"/>
        <v>7754.24</v>
      </c>
      <c r="Z296" s="127">
        <f t="shared" si="118"/>
        <v>18490.130043235808</v>
      </c>
      <c r="AA296" s="56">
        <f t="shared" si="112"/>
        <v>121</v>
      </c>
      <c r="AB296" s="88">
        <f t="shared" si="97"/>
        <v>51974</v>
      </c>
      <c r="AC296" s="56">
        <f t="shared" si="115"/>
        <v>5</v>
      </c>
      <c r="AD296" s="85">
        <f t="shared" si="98"/>
        <v>0</v>
      </c>
      <c r="AE296" s="85">
        <f t="shared" si="122"/>
        <v>8.6999999999999994E-2</v>
      </c>
      <c r="AF296" s="85">
        <f t="shared" si="123"/>
        <v>31043.008615104438</v>
      </c>
      <c r="AG296" s="85">
        <f t="shared" si="121"/>
        <v>31004.637234985526</v>
      </c>
      <c r="AK296" s="56" t="str">
        <f t="shared" si="116"/>
        <v>Есть</v>
      </c>
      <c r="AL296" s="56" t="str">
        <f t="shared" si="117"/>
        <v>Нет</v>
      </c>
    </row>
    <row r="297" spans="1:38" ht="15.75" thickBot="1" x14ac:dyDescent="0.25">
      <c r="A297" s="118">
        <f t="shared" si="95"/>
        <v>239</v>
      </c>
      <c r="B297" s="123">
        <f t="shared" si="99"/>
        <v>52001</v>
      </c>
      <c r="C297" s="123">
        <f t="shared" si="113"/>
        <v>52005</v>
      </c>
      <c r="D297" s="250">
        <f t="shared" si="100"/>
        <v>31004.637234985526</v>
      </c>
      <c r="E297" s="251">
        <f t="shared" si="120"/>
        <v>31004.637234985526</v>
      </c>
      <c r="F297" s="251">
        <f t="shared" si="114"/>
        <v>13159.17</v>
      </c>
      <c r="G297" s="263">
        <f t="shared" si="101"/>
        <v>17845.47</v>
      </c>
      <c r="H297" s="251">
        <f t="shared" si="102"/>
        <v>2482471.31</v>
      </c>
      <c r="I297" s="124"/>
      <c r="J297" s="103"/>
      <c r="K297" s="104"/>
      <c r="L297" s="105"/>
      <c r="M297" s="158"/>
      <c r="N297" s="122">
        <f t="shared" si="103"/>
        <v>0</v>
      </c>
      <c r="O297" s="56">
        <f t="shared" si="104"/>
        <v>15</v>
      </c>
      <c r="P297" s="56">
        <f t="shared" si="105"/>
        <v>15</v>
      </c>
      <c r="Q297" s="56">
        <f t="shared" si="106"/>
        <v>5</v>
      </c>
      <c r="R297" s="56">
        <f t="shared" si="107"/>
        <v>2042</v>
      </c>
      <c r="S297" s="56">
        <f t="shared" si="108"/>
        <v>365</v>
      </c>
      <c r="T297" s="56">
        <f t="shared" si="96"/>
        <v>31</v>
      </c>
      <c r="U297" s="56">
        <f t="shared" si="109"/>
        <v>15</v>
      </c>
      <c r="V297" s="56">
        <f t="shared" si="110"/>
        <v>15</v>
      </c>
      <c r="W297" s="126">
        <f t="shared" si="111"/>
        <v>0</v>
      </c>
      <c r="X297" s="56">
        <f t="shared" si="94"/>
        <v>4083</v>
      </c>
      <c r="Y297" s="127">
        <f t="shared" si="119"/>
        <v>7715.68</v>
      </c>
      <c r="Z297" s="127">
        <f t="shared" si="118"/>
        <v>18490.130043235808</v>
      </c>
      <c r="AA297" s="56">
        <f t="shared" si="112"/>
        <v>120</v>
      </c>
      <c r="AB297" s="88">
        <f t="shared" si="97"/>
        <v>52004</v>
      </c>
      <c r="AC297" s="56">
        <f t="shared" si="115"/>
        <v>7</v>
      </c>
      <c r="AD297" s="85">
        <f t="shared" si="98"/>
        <v>0</v>
      </c>
      <c r="AE297" s="85">
        <f t="shared" si="122"/>
        <v>8.6999999999999994E-2</v>
      </c>
      <c r="AF297" s="85">
        <f t="shared" si="123"/>
        <v>31047.824407801967</v>
      </c>
      <c r="AG297" s="85">
        <f t="shared" si="121"/>
        <v>31004.637234985526</v>
      </c>
      <c r="AK297" s="56" t="str">
        <f t="shared" si="116"/>
        <v/>
      </c>
      <c r="AL297" s="56" t="str">
        <f t="shared" si="117"/>
        <v/>
      </c>
    </row>
    <row r="298" spans="1:38" ht="15.75" thickBot="1" x14ac:dyDescent="0.25">
      <c r="A298" s="118">
        <f t="shared" si="95"/>
        <v>240</v>
      </c>
      <c r="B298" s="123">
        <f t="shared" si="99"/>
        <v>52032</v>
      </c>
      <c r="C298" s="123">
        <f t="shared" si="113"/>
        <v>52035</v>
      </c>
      <c r="D298" s="250">
        <f t="shared" si="100"/>
        <v>31004.637234985526</v>
      </c>
      <c r="E298" s="251">
        <f t="shared" si="120"/>
        <v>31004.637234985526</v>
      </c>
      <c r="F298" s="251">
        <f t="shared" si="114"/>
        <v>12661.56</v>
      </c>
      <c r="G298" s="263">
        <f t="shared" si="101"/>
        <v>18343.080000000002</v>
      </c>
      <c r="H298" s="251">
        <f t="shared" si="102"/>
        <v>2469809.75</v>
      </c>
      <c r="I298" s="124"/>
      <c r="J298" s="103"/>
      <c r="K298" s="104"/>
      <c r="L298" s="105"/>
      <c r="M298" s="158"/>
      <c r="N298" s="122">
        <f t="shared" si="103"/>
        <v>0</v>
      </c>
      <c r="O298" s="56">
        <f t="shared" si="104"/>
        <v>15</v>
      </c>
      <c r="P298" s="56">
        <f t="shared" si="105"/>
        <v>15</v>
      </c>
      <c r="Q298" s="56">
        <f t="shared" si="106"/>
        <v>6</v>
      </c>
      <c r="R298" s="56">
        <f t="shared" si="107"/>
        <v>2042</v>
      </c>
      <c r="S298" s="56">
        <f t="shared" si="108"/>
        <v>365</v>
      </c>
      <c r="T298" s="56">
        <f t="shared" si="96"/>
        <v>30</v>
      </c>
      <c r="U298" s="56">
        <f t="shared" si="109"/>
        <v>16</v>
      </c>
      <c r="V298" s="56">
        <f t="shared" si="110"/>
        <v>15</v>
      </c>
      <c r="W298" s="126">
        <f t="shared" si="111"/>
        <v>0</v>
      </c>
      <c r="X298" s="56">
        <f t="shared" si="94"/>
        <v>4082</v>
      </c>
      <c r="Y298" s="127">
        <f t="shared" si="119"/>
        <v>7675</v>
      </c>
      <c r="Z298" s="127">
        <f t="shared" si="118"/>
        <v>18490.130043235808</v>
      </c>
      <c r="AA298" s="56">
        <f t="shared" si="112"/>
        <v>119</v>
      </c>
      <c r="AB298" s="88">
        <f t="shared" si="97"/>
        <v>52035</v>
      </c>
      <c r="AC298" s="56">
        <f t="shared" si="115"/>
        <v>3</v>
      </c>
      <c r="AD298" s="85">
        <f t="shared" si="98"/>
        <v>0</v>
      </c>
      <c r="AE298" s="85">
        <f t="shared" si="122"/>
        <v>8.6999999999999994E-2</v>
      </c>
      <c r="AF298" s="85">
        <f t="shared" si="123"/>
        <v>31045.264890629489</v>
      </c>
      <c r="AG298" s="85">
        <f t="shared" si="121"/>
        <v>31004.637234985526</v>
      </c>
      <c r="AK298" s="56" t="str">
        <f t="shared" si="116"/>
        <v/>
      </c>
      <c r="AL298" s="56" t="str">
        <f t="shared" si="117"/>
        <v/>
      </c>
    </row>
    <row r="299" spans="1:38" ht="15.75" thickBot="1" x14ac:dyDescent="0.25">
      <c r="A299" s="118">
        <f t="shared" si="95"/>
        <v>241</v>
      </c>
      <c r="B299" s="123">
        <f t="shared" si="99"/>
        <v>52062</v>
      </c>
      <c r="C299" s="123">
        <f t="shared" si="113"/>
        <v>52065</v>
      </c>
      <c r="D299" s="250">
        <f t="shared" si="100"/>
        <v>31004.637234985526</v>
      </c>
      <c r="E299" s="251">
        <f t="shared" si="120"/>
        <v>31004.637234985526</v>
      </c>
      <c r="F299" s="251">
        <f t="shared" si="114"/>
        <v>13343.81</v>
      </c>
      <c r="G299" s="263">
        <f t="shared" si="101"/>
        <v>17660.830000000002</v>
      </c>
      <c r="H299" s="251">
        <f t="shared" si="102"/>
        <v>2456465.94</v>
      </c>
      <c r="I299" s="124"/>
      <c r="J299" s="103"/>
      <c r="K299" s="104"/>
      <c r="L299" s="105"/>
      <c r="M299" s="158"/>
      <c r="N299" s="122">
        <f t="shared" si="103"/>
        <v>0</v>
      </c>
      <c r="O299" s="56">
        <f t="shared" si="104"/>
        <v>15</v>
      </c>
      <c r="P299" s="56">
        <f t="shared" si="105"/>
        <v>15</v>
      </c>
      <c r="Q299" s="56">
        <f t="shared" si="106"/>
        <v>7</v>
      </c>
      <c r="R299" s="56">
        <f t="shared" si="107"/>
        <v>2042</v>
      </c>
      <c r="S299" s="56">
        <f t="shared" si="108"/>
        <v>365</v>
      </c>
      <c r="T299" s="56">
        <f t="shared" si="96"/>
        <v>31</v>
      </c>
      <c r="U299" s="56">
        <f t="shared" si="109"/>
        <v>15</v>
      </c>
      <c r="V299" s="56">
        <f t="shared" si="110"/>
        <v>15</v>
      </c>
      <c r="W299" s="126">
        <f t="shared" si="111"/>
        <v>0</v>
      </c>
      <c r="X299" s="56">
        <f t="shared" si="94"/>
        <v>4081</v>
      </c>
      <c r="Y299" s="127">
        <f t="shared" si="119"/>
        <v>7635.85</v>
      </c>
      <c r="Z299" s="127">
        <f t="shared" si="118"/>
        <v>18490.130043235808</v>
      </c>
      <c r="AA299" s="56">
        <f t="shared" si="112"/>
        <v>118</v>
      </c>
      <c r="AB299" s="88">
        <f t="shared" si="97"/>
        <v>52065</v>
      </c>
      <c r="AC299" s="56">
        <f t="shared" si="115"/>
        <v>5</v>
      </c>
      <c r="AD299" s="85">
        <f t="shared" si="98"/>
        <v>0</v>
      </c>
      <c r="AE299" s="85">
        <f t="shared" si="122"/>
        <v>8.6999999999999994E-2</v>
      </c>
      <c r="AF299" s="85">
        <f t="shared" si="123"/>
        <v>31050.114963973549</v>
      </c>
      <c r="AG299" s="85">
        <f t="shared" si="121"/>
        <v>31004.637234985526</v>
      </c>
      <c r="AK299" s="56" t="str">
        <f t="shared" si="116"/>
        <v/>
      </c>
      <c r="AL299" s="56" t="str">
        <f t="shared" si="117"/>
        <v/>
      </c>
    </row>
    <row r="300" spans="1:38" ht="15.75" thickBot="1" x14ac:dyDescent="0.25">
      <c r="A300" s="118">
        <f t="shared" si="95"/>
        <v>242</v>
      </c>
      <c r="B300" s="123">
        <f t="shared" si="99"/>
        <v>52093</v>
      </c>
      <c r="C300" s="123">
        <f t="shared" si="113"/>
        <v>52096</v>
      </c>
      <c r="D300" s="250">
        <f t="shared" si="100"/>
        <v>31004.637234985526</v>
      </c>
      <c r="E300" s="251">
        <f t="shared" si="120"/>
        <v>31004.637234985526</v>
      </c>
      <c r="F300" s="251">
        <f t="shared" si="114"/>
        <v>12853.71</v>
      </c>
      <c r="G300" s="263">
        <f t="shared" si="101"/>
        <v>18150.93</v>
      </c>
      <c r="H300" s="251">
        <f t="shared" si="102"/>
        <v>2443612.23</v>
      </c>
      <c r="I300" s="124"/>
      <c r="J300" s="103"/>
      <c r="K300" s="104"/>
      <c r="L300" s="105"/>
      <c r="M300" s="158"/>
      <c r="N300" s="122">
        <f t="shared" si="103"/>
        <v>0</v>
      </c>
      <c r="O300" s="56">
        <f t="shared" si="104"/>
        <v>15</v>
      </c>
      <c r="P300" s="56">
        <f t="shared" si="105"/>
        <v>15</v>
      </c>
      <c r="Q300" s="56">
        <f t="shared" si="106"/>
        <v>8</v>
      </c>
      <c r="R300" s="56">
        <f t="shared" si="107"/>
        <v>2042</v>
      </c>
      <c r="S300" s="56">
        <f t="shared" si="108"/>
        <v>365</v>
      </c>
      <c r="T300" s="56">
        <f t="shared" si="96"/>
        <v>31</v>
      </c>
      <c r="U300" s="56">
        <f t="shared" si="109"/>
        <v>16</v>
      </c>
      <c r="V300" s="56">
        <f t="shared" si="110"/>
        <v>15</v>
      </c>
      <c r="W300" s="126">
        <f t="shared" si="111"/>
        <v>0</v>
      </c>
      <c r="X300" s="56">
        <f t="shared" si="94"/>
        <v>4080</v>
      </c>
      <c r="Y300" s="127">
        <f t="shared" si="119"/>
        <v>7594.6</v>
      </c>
      <c r="Z300" s="127">
        <f t="shared" si="118"/>
        <v>18490.130043235808</v>
      </c>
      <c r="AA300" s="56">
        <f t="shared" si="112"/>
        <v>117</v>
      </c>
      <c r="AB300" s="88">
        <f t="shared" si="97"/>
        <v>52096</v>
      </c>
      <c r="AC300" s="56">
        <f t="shared" si="115"/>
        <v>1</v>
      </c>
      <c r="AD300" s="85">
        <f t="shared" si="98"/>
        <v>0</v>
      </c>
      <c r="AE300" s="85">
        <f t="shared" si="122"/>
        <v>8.6999999999999994E-2</v>
      </c>
      <c r="AF300" s="85">
        <f t="shared" si="123"/>
        <v>31047.589467302842</v>
      </c>
      <c r="AG300" s="85">
        <f t="shared" si="121"/>
        <v>31004.637234985526</v>
      </c>
      <c r="AK300" s="56" t="str">
        <f t="shared" si="116"/>
        <v/>
      </c>
      <c r="AL300" s="56" t="str">
        <f t="shared" si="117"/>
        <v/>
      </c>
    </row>
    <row r="301" spans="1:38" ht="15.75" thickBot="1" x14ac:dyDescent="0.25">
      <c r="A301" s="118">
        <f t="shared" si="95"/>
        <v>243</v>
      </c>
      <c r="B301" s="123">
        <f t="shared" si="99"/>
        <v>52124</v>
      </c>
      <c r="C301" s="123">
        <f t="shared" si="113"/>
        <v>52127</v>
      </c>
      <c r="D301" s="250">
        <f t="shared" si="100"/>
        <v>31004.637234985526</v>
      </c>
      <c r="E301" s="251">
        <f t="shared" si="120"/>
        <v>31004.637234985526</v>
      </c>
      <c r="F301" s="251">
        <f t="shared" si="114"/>
        <v>12948.69</v>
      </c>
      <c r="G301" s="263">
        <f t="shared" si="101"/>
        <v>18055.95</v>
      </c>
      <c r="H301" s="251">
        <f t="shared" si="102"/>
        <v>2430663.54</v>
      </c>
      <c r="I301" s="124"/>
      <c r="J301" s="103"/>
      <c r="K301" s="104"/>
      <c r="L301" s="105"/>
      <c r="M301" s="158"/>
      <c r="N301" s="122">
        <f t="shared" si="103"/>
        <v>0</v>
      </c>
      <c r="O301" s="56">
        <f t="shared" si="104"/>
        <v>15</v>
      </c>
      <c r="P301" s="56">
        <f t="shared" si="105"/>
        <v>15</v>
      </c>
      <c r="Q301" s="56">
        <f t="shared" si="106"/>
        <v>9</v>
      </c>
      <c r="R301" s="56">
        <f t="shared" si="107"/>
        <v>2042</v>
      </c>
      <c r="S301" s="56">
        <f t="shared" si="108"/>
        <v>365</v>
      </c>
      <c r="T301" s="56">
        <f t="shared" si="96"/>
        <v>30</v>
      </c>
      <c r="U301" s="56">
        <f t="shared" si="109"/>
        <v>16</v>
      </c>
      <c r="V301" s="56">
        <f t="shared" si="110"/>
        <v>15</v>
      </c>
      <c r="W301" s="126">
        <f t="shared" si="111"/>
        <v>0</v>
      </c>
      <c r="X301" s="56">
        <f t="shared" si="94"/>
        <v>4079</v>
      </c>
      <c r="Y301" s="127">
        <f t="shared" si="119"/>
        <v>7554.86</v>
      </c>
      <c r="Z301" s="127">
        <f t="shared" si="118"/>
        <v>18490.130043235808</v>
      </c>
      <c r="AA301" s="56">
        <f t="shared" si="112"/>
        <v>116</v>
      </c>
      <c r="AB301" s="88">
        <f t="shared" si="97"/>
        <v>52127</v>
      </c>
      <c r="AC301" s="56">
        <f t="shared" si="115"/>
        <v>4</v>
      </c>
      <c r="AD301" s="85">
        <f t="shared" si="98"/>
        <v>0</v>
      </c>
      <c r="AE301" s="85">
        <f t="shared" si="122"/>
        <v>8.6999999999999994E-2</v>
      </c>
      <c r="AF301" s="85">
        <f t="shared" si="123"/>
        <v>31052.47556185252</v>
      </c>
      <c r="AG301" s="85">
        <f t="shared" si="121"/>
        <v>31004.637234985526</v>
      </c>
      <c r="AK301" s="56" t="str">
        <f t="shared" si="116"/>
        <v/>
      </c>
      <c r="AL301" s="56" t="str">
        <f t="shared" si="117"/>
        <v/>
      </c>
    </row>
    <row r="302" spans="1:38" ht="15.75" thickBot="1" x14ac:dyDescent="0.25">
      <c r="A302" s="118">
        <f t="shared" si="95"/>
        <v>244</v>
      </c>
      <c r="B302" s="123">
        <f t="shared" si="99"/>
        <v>52154</v>
      </c>
      <c r="C302" s="123">
        <f t="shared" si="113"/>
        <v>52159</v>
      </c>
      <c r="D302" s="250">
        <f t="shared" si="100"/>
        <v>31004.637234985526</v>
      </c>
      <c r="E302" s="251">
        <f t="shared" si="120"/>
        <v>31004.637234985526</v>
      </c>
      <c r="F302" s="251">
        <f t="shared" si="114"/>
        <v>13623.73</v>
      </c>
      <c r="G302" s="263">
        <f t="shared" si="101"/>
        <v>17380.91</v>
      </c>
      <c r="H302" s="251">
        <f t="shared" si="102"/>
        <v>2417039.81</v>
      </c>
      <c r="I302" s="124"/>
      <c r="J302" s="103"/>
      <c r="K302" s="104"/>
      <c r="L302" s="105"/>
      <c r="M302" s="158"/>
      <c r="N302" s="122">
        <f t="shared" si="103"/>
        <v>1</v>
      </c>
      <c r="O302" s="56">
        <f t="shared" si="104"/>
        <v>15</v>
      </c>
      <c r="P302" s="56">
        <f t="shared" si="105"/>
        <v>15</v>
      </c>
      <c r="Q302" s="56">
        <f t="shared" si="106"/>
        <v>10</v>
      </c>
      <c r="R302" s="56">
        <f t="shared" si="107"/>
        <v>2042</v>
      </c>
      <c r="S302" s="56">
        <f t="shared" si="108"/>
        <v>365</v>
      </c>
      <c r="T302" s="56">
        <f t="shared" si="96"/>
        <v>31</v>
      </c>
      <c r="U302" s="56">
        <f t="shared" si="109"/>
        <v>15</v>
      </c>
      <c r="V302" s="56">
        <f t="shared" si="110"/>
        <v>15</v>
      </c>
      <c r="W302" s="126">
        <f t="shared" si="111"/>
        <v>0</v>
      </c>
      <c r="X302" s="56">
        <f t="shared" si="94"/>
        <v>4078</v>
      </c>
      <c r="Y302" s="127">
        <f t="shared" si="119"/>
        <v>7514.83</v>
      </c>
      <c r="Z302" s="127">
        <f t="shared" si="118"/>
        <v>18490.130043235808</v>
      </c>
      <c r="AA302" s="56">
        <f t="shared" si="112"/>
        <v>115</v>
      </c>
      <c r="AB302" s="88">
        <f t="shared" si="97"/>
        <v>52157</v>
      </c>
      <c r="AC302" s="56">
        <f t="shared" si="115"/>
        <v>6</v>
      </c>
      <c r="AD302" s="85">
        <f t="shared" si="98"/>
        <v>0</v>
      </c>
      <c r="AE302" s="85">
        <f t="shared" si="122"/>
        <v>8.6999999999999994E-2</v>
      </c>
      <c r="AF302" s="85">
        <f t="shared" si="123"/>
        <v>31057.428021314532</v>
      </c>
      <c r="AG302" s="85">
        <f t="shared" si="121"/>
        <v>31004.637234985526</v>
      </c>
      <c r="AK302" s="56" t="str">
        <f t="shared" si="116"/>
        <v>Есть</v>
      </c>
      <c r="AL302" s="56" t="str">
        <f t="shared" si="117"/>
        <v>Нет</v>
      </c>
    </row>
    <row r="303" spans="1:38" ht="15.75" thickBot="1" x14ac:dyDescent="0.25">
      <c r="A303" s="118">
        <f t="shared" si="95"/>
        <v>245</v>
      </c>
      <c r="B303" s="123">
        <f t="shared" si="99"/>
        <v>52185</v>
      </c>
      <c r="C303" s="123">
        <f t="shared" si="113"/>
        <v>52188</v>
      </c>
      <c r="D303" s="250">
        <f t="shared" si="100"/>
        <v>31004.637234985526</v>
      </c>
      <c r="E303" s="251">
        <f t="shared" si="120"/>
        <v>31004.637234985526</v>
      </c>
      <c r="F303" s="251">
        <f t="shared" si="114"/>
        <v>13145.03</v>
      </c>
      <c r="G303" s="263">
        <f t="shared" si="101"/>
        <v>17859.61</v>
      </c>
      <c r="H303" s="251">
        <f t="shared" si="102"/>
        <v>2403894.7800000003</v>
      </c>
      <c r="I303" s="124"/>
      <c r="J303" s="103"/>
      <c r="K303" s="104"/>
      <c r="L303" s="105"/>
      <c r="M303" s="158"/>
      <c r="N303" s="122">
        <f t="shared" si="103"/>
        <v>0</v>
      </c>
      <c r="O303" s="56">
        <f t="shared" si="104"/>
        <v>15</v>
      </c>
      <c r="P303" s="56">
        <f t="shared" si="105"/>
        <v>15</v>
      </c>
      <c r="Q303" s="56">
        <f t="shared" si="106"/>
        <v>11</v>
      </c>
      <c r="R303" s="56">
        <f t="shared" si="107"/>
        <v>2042</v>
      </c>
      <c r="S303" s="56">
        <f t="shared" si="108"/>
        <v>365</v>
      </c>
      <c r="T303" s="56">
        <f t="shared" si="96"/>
        <v>30</v>
      </c>
      <c r="U303" s="56">
        <f t="shared" si="109"/>
        <v>16</v>
      </c>
      <c r="V303" s="56">
        <f t="shared" si="110"/>
        <v>15</v>
      </c>
      <c r="W303" s="126">
        <f t="shared" si="111"/>
        <v>0</v>
      </c>
      <c r="X303" s="56">
        <f t="shared" si="94"/>
        <v>4077</v>
      </c>
      <c r="Y303" s="127">
        <f t="shared" si="119"/>
        <v>7472.71</v>
      </c>
      <c r="Z303" s="127">
        <f t="shared" si="118"/>
        <v>18490.130043235808</v>
      </c>
      <c r="AA303" s="56">
        <f t="shared" si="112"/>
        <v>114</v>
      </c>
      <c r="AB303" s="88">
        <f t="shared" si="97"/>
        <v>52188</v>
      </c>
      <c r="AC303" s="56">
        <f t="shared" si="115"/>
        <v>2</v>
      </c>
      <c r="AD303" s="85">
        <f t="shared" si="98"/>
        <v>0</v>
      </c>
      <c r="AE303" s="85">
        <f t="shared" si="122"/>
        <v>8.6999999999999994E-2</v>
      </c>
      <c r="AF303" s="85">
        <f t="shared" si="123"/>
        <v>31055.00465761821</v>
      </c>
      <c r="AG303" s="85">
        <f t="shared" si="121"/>
        <v>31004.637234985526</v>
      </c>
      <c r="AK303" s="56" t="str">
        <f t="shared" si="116"/>
        <v/>
      </c>
      <c r="AL303" s="56" t="str">
        <f t="shared" si="117"/>
        <v/>
      </c>
    </row>
    <row r="304" spans="1:38" ht="15.75" thickBot="1" x14ac:dyDescent="0.25">
      <c r="A304" s="118">
        <f t="shared" si="95"/>
        <v>246</v>
      </c>
      <c r="B304" s="123">
        <f t="shared" si="99"/>
        <v>52215</v>
      </c>
      <c r="C304" s="123">
        <f t="shared" si="113"/>
        <v>52218</v>
      </c>
      <c r="D304" s="250">
        <f t="shared" si="100"/>
        <v>31004.637234985526</v>
      </c>
      <c r="E304" s="251">
        <f t="shared" si="120"/>
        <v>31004.637234985526</v>
      </c>
      <c r="F304" s="251">
        <f t="shared" si="114"/>
        <v>13815.15</v>
      </c>
      <c r="G304" s="263">
        <f t="shared" si="101"/>
        <v>17189.490000000002</v>
      </c>
      <c r="H304" s="251">
        <f t="shared" si="102"/>
        <v>2390079.6300000004</v>
      </c>
      <c r="I304" s="124"/>
      <c r="J304" s="103"/>
      <c r="K304" s="104"/>
      <c r="L304" s="105"/>
      <c r="M304" s="158"/>
      <c r="N304" s="122">
        <f t="shared" si="103"/>
        <v>0</v>
      </c>
      <c r="O304" s="56">
        <f t="shared" si="104"/>
        <v>15</v>
      </c>
      <c r="P304" s="56">
        <f t="shared" si="105"/>
        <v>15</v>
      </c>
      <c r="Q304" s="56">
        <f t="shared" si="106"/>
        <v>12</v>
      </c>
      <c r="R304" s="56">
        <f t="shared" si="107"/>
        <v>2042</v>
      </c>
      <c r="S304" s="56">
        <f t="shared" si="108"/>
        <v>365</v>
      </c>
      <c r="T304" s="56">
        <f t="shared" si="96"/>
        <v>31</v>
      </c>
      <c r="U304" s="56">
        <f t="shared" si="109"/>
        <v>15</v>
      </c>
      <c r="V304" s="56">
        <f t="shared" si="110"/>
        <v>15</v>
      </c>
      <c r="W304" s="126">
        <f t="shared" si="111"/>
        <v>0</v>
      </c>
      <c r="X304" s="56">
        <f t="shared" ref="X304:X367" si="124">IF(X303&lt;=1,0,X303-1)</f>
        <v>4076</v>
      </c>
      <c r="Y304" s="127">
        <f t="shared" si="119"/>
        <v>7432.07</v>
      </c>
      <c r="Z304" s="127">
        <f t="shared" si="118"/>
        <v>18490.130043235808</v>
      </c>
      <c r="AA304" s="56">
        <f t="shared" si="112"/>
        <v>113</v>
      </c>
      <c r="AB304" s="88">
        <f t="shared" si="97"/>
        <v>52218</v>
      </c>
      <c r="AC304" s="56">
        <f t="shared" si="115"/>
        <v>4</v>
      </c>
      <c r="AD304" s="85">
        <f t="shared" si="98"/>
        <v>0</v>
      </c>
      <c r="AE304" s="85">
        <f t="shared" si="122"/>
        <v>8.6999999999999994E-2</v>
      </c>
      <c r="AF304" s="85">
        <f t="shared" si="123"/>
        <v>31059.997680796427</v>
      </c>
      <c r="AG304" s="85">
        <f t="shared" si="121"/>
        <v>31004.637234985526</v>
      </c>
      <c r="AK304" s="56" t="str">
        <f t="shared" si="116"/>
        <v/>
      </c>
      <c r="AL304" s="56" t="str">
        <f t="shared" si="117"/>
        <v/>
      </c>
    </row>
    <row r="305" spans="1:38" ht="15.75" thickBot="1" x14ac:dyDescent="0.25">
      <c r="A305" s="118">
        <f t="shared" si="95"/>
        <v>247</v>
      </c>
      <c r="B305" s="123">
        <f t="shared" si="99"/>
        <v>52246</v>
      </c>
      <c r="C305" s="123">
        <f t="shared" si="113"/>
        <v>52250</v>
      </c>
      <c r="D305" s="250">
        <f t="shared" si="100"/>
        <v>31004.637234985526</v>
      </c>
      <c r="E305" s="251">
        <f t="shared" si="120"/>
        <v>31004.637234985526</v>
      </c>
      <c r="F305" s="251">
        <f t="shared" si="114"/>
        <v>13344.24</v>
      </c>
      <c r="G305" s="263">
        <f t="shared" si="101"/>
        <v>17660.400000000001</v>
      </c>
      <c r="H305" s="251">
        <f t="shared" si="102"/>
        <v>2376735.39</v>
      </c>
      <c r="I305" s="124"/>
      <c r="J305" s="103"/>
      <c r="K305" s="104"/>
      <c r="L305" s="105"/>
      <c r="M305" s="158"/>
      <c r="N305" s="122">
        <f t="shared" si="103"/>
        <v>0</v>
      </c>
      <c r="O305" s="56">
        <f t="shared" si="104"/>
        <v>15</v>
      </c>
      <c r="P305" s="56">
        <f t="shared" si="105"/>
        <v>15</v>
      </c>
      <c r="Q305" s="56">
        <f t="shared" si="106"/>
        <v>1</v>
      </c>
      <c r="R305" s="56">
        <f t="shared" si="107"/>
        <v>2043</v>
      </c>
      <c r="S305" s="56">
        <f t="shared" si="108"/>
        <v>365</v>
      </c>
      <c r="T305" s="56">
        <f t="shared" si="96"/>
        <v>31</v>
      </c>
      <c r="U305" s="56">
        <f t="shared" si="109"/>
        <v>16</v>
      </c>
      <c r="V305" s="56">
        <f t="shared" si="110"/>
        <v>15</v>
      </c>
      <c r="W305" s="126">
        <f t="shared" si="111"/>
        <v>0</v>
      </c>
      <c r="X305" s="56">
        <f t="shared" si="124"/>
        <v>4075</v>
      </c>
      <c r="Y305" s="127">
        <f t="shared" si="119"/>
        <v>7389.35</v>
      </c>
      <c r="Z305" s="127">
        <f t="shared" si="118"/>
        <v>18490.130043235808</v>
      </c>
      <c r="AA305" s="56">
        <f t="shared" si="112"/>
        <v>112</v>
      </c>
      <c r="AB305" s="88">
        <f t="shared" si="97"/>
        <v>52249</v>
      </c>
      <c r="AC305" s="56">
        <f t="shared" si="115"/>
        <v>7</v>
      </c>
      <c r="AD305" s="85">
        <f t="shared" si="98"/>
        <v>0</v>
      </c>
      <c r="AE305" s="85">
        <f t="shared" si="122"/>
        <v>8.6999999999999994E-2</v>
      </c>
      <c r="AF305" s="85">
        <f t="shared" si="123"/>
        <v>31057.614647382517</v>
      </c>
      <c r="AG305" s="85">
        <f t="shared" si="121"/>
        <v>31004.637234985526</v>
      </c>
      <c r="AK305" s="56" t="str">
        <f t="shared" si="116"/>
        <v/>
      </c>
      <c r="AL305" s="56" t="str">
        <f t="shared" si="117"/>
        <v/>
      </c>
    </row>
    <row r="306" spans="1:38" ht="15.75" thickBot="1" x14ac:dyDescent="0.25">
      <c r="A306" s="118">
        <f t="shared" si="95"/>
        <v>248</v>
      </c>
      <c r="B306" s="123">
        <f t="shared" si="99"/>
        <v>52277</v>
      </c>
      <c r="C306" s="123">
        <f t="shared" si="113"/>
        <v>52280</v>
      </c>
      <c r="D306" s="250">
        <f t="shared" si="100"/>
        <v>31004.637234985526</v>
      </c>
      <c r="E306" s="251">
        <f t="shared" si="120"/>
        <v>31004.637234985526</v>
      </c>
      <c r="F306" s="251">
        <f t="shared" si="114"/>
        <v>13442.84</v>
      </c>
      <c r="G306" s="263">
        <f t="shared" si="101"/>
        <v>17561.8</v>
      </c>
      <c r="H306" s="251">
        <f t="shared" si="102"/>
        <v>2363292.5500000003</v>
      </c>
      <c r="I306" s="124"/>
      <c r="J306" s="103"/>
      <c r="K306" s="104"/>
      <c r="L306" s="105"/>
      <c r="M306" s="158"/>
      <c r="N306" s="122">
        <f t="shared" si="103"/>
        <v>0</v>
      </c>
      <c r="O306" s="56">
        <f t="shared" si="104"/>
        <v>15</v>
      </c>
      <c r="P306" s="56">
        <f t="shared" si="105"/>
        <v>15</v>
      </c>
      <c r="Q306" s="56">
        <f t="shared" si="106"/>
        <v>2</v>
      </c>
      <c r="R306" s="56">
        <f t="shared" si="107"/>
        <v>2043</v>
      </c>
      <c r="S306" s="56">
        <f t="shared" si="108"/>
        <v>365</v>
      </c>
      <c r="T306" s="56">
        <f t="shared" si="96"/>
        <v>28</v>
      </c>
      <c r="U306" s="56">
        <f t="shared" si="109"/>
        <v>16</v>
      </c>
      <c r="V306" s="56">
        <f t="shared" si="110"/>
        <v>15</v>
      </c>
      <c r="W306" s="126">
        <f t="shared" si="111"/>
        <v>0</v>
      </c>
      <c r="X306" s="56">
        <f t="shared" si="124"/>
        <v>4074</v>
      </c>
      <c r="Y306" s="127">
        <f t="shared" si="119"/>
        <v>7348.1</v>
      </c>
      <c r="Z306" s="127">
        <f t="shared" si="118"/>
        <v>18490.130043235808</v>
      </c>
      <c r="AA306" s="56">
        <f t="shared" si="112"/>
        <v>111</v>
      </c>
      <c r="AB306" s="88">
        <f t="shared" si="97"/>
        <v>52280</v>
      </c>
      <c r="AC306" s="56">
        <f t="shared" si="115"/>
        <v>3</v>
      </c>
      <c r="AD306" s="85">
        <f t="shared" si="98"/>
        <v>0</v>
      </c>
      <c r="AE306" s="85">
        <f t="shared" si="122"/>
        <v>8.6999999999999994E-2</v>
      </c>
      <c r="AF306" s="85">
        <f t="shared" si="123"/>
        <v>31062.650275774591</v>
      </c>
      <c r="AG306" s="85">
        <f t="shared" si="121"/>
        <v>31004.637234985526</v>
      </c>
      <c r="AK306" s="56" t="str">
        <f t="shared" si="116"/>
        <v/>
      </c>
      <c r="AL306" s="56" t="str">
        <f t="shared" si="117"/>
        <v/>
      </c>
    </row>
    <row r="307" spans="1:38" ht="15.75" thickBot="1" x14ac:dyDescent="0.25">
      <c r="A307" s="118">
        <f t="shared" si="95"/>
        <v>249</v>
      </c>
      <c r="B307" s="123">
        <f t="shared" si="99"/>
        <v>52305</v>
      </c>
      <c r="C307" s="123">
        <f t="shared" si="113"/>
        <v>52308</v>
      </c>
      <c r="D307" s="250">
        <f t="shared" si="100"/>
        <v>31004.637234985526</v>
      </c>
      <c r="E307" s="251">
        <f t="shared" si="120"/>
        <v>31004.637234985526</v>
      </c>
      <c r="F307" s="251">
        <f t="shared" si="114"/>
        <v>15232.09</v>
      </c>
      <c r="G307" s="263">
        <f t="shared" si="101"/>
        <v>15772.55</v>
      </c>
      <c r="H307" s="251">
        <f t="shared" si="102"/>
        <v>2348060.4600000004</v>
      </c>
      <c r="I307" s="124"/>
      <c r="J307" s="103"/>
      <c r="K307" s="104"/>
      <c r="L307" s="105"/>
      <c r="M307" s="158"/>
      <c r="N307" s="122">
        <f t="shared" si="103"/>
        <v>0</v>
      </c>
      <c r="O307" s="56">
        <f t="shared" si="104"/>
        <v>15</v>
      </c>
      <c r="P307" s="56">
        <f t="shared" si="105"/>
        <v>15</v>
      </c>
      <c r="Q307" s="56">
        <f t="shared" si="106"/>
        <v>3</v>
      </c>
      <c r="R307" s="56">
        <f t="shared" si="107"/>
        <v>2043</v>
      </c>
      <c r="S307" s="56">
        <f t="shared" si="108"/>
        <v>365</v>
      </c>
      <c r="T307" s="56">
        <f t="shared" si="96"/>
        <v>31</v>
      </c>
      <c r="U307" s="56">
        <f t="shared" si="109"/>
        <v>13</v>
      </c>
      <c r="V307" s="56">
        <f t="shared" si="110"/>
        <v>15</v>
      </c>
      <c r="W307" s="126">
        <f t="shared" si="111"/>
        <v>0</v>
      </c>
      <c r="X307" s="56">
        <f t="shared" si="124"/>
        <v>4073</v>
      </c>
      <c r="Y307" s="127">
        <f t="shared" si="119"/>
        <v>7306.54</v>
      </c>
      <c r="Z307" s="127">
        <f t="shared" si="118"/>
        <v>18490.130043235808</v>
      </c>
      <c r="AA307" s="56">
        <f t="shared" si="112"/>
        <v>110</v>
      </c>
      <c r="AB307" s="88">
        <f t="shared" si="97"/>
        <v>52308</v>
      </c>
      <c r="AC307" s="56">
        <f t="shared" si="115"/>
        <v>3</v>
      </c>
      <c r="AD307" s="85">
        <f t="shared" si="98"/>
        <v>0</v>
      </c>
      <c r="AE307" s="85">
        <f t="shared" si="122"/>
        <v>8.6999999999999994E-2</v>
      </c>
      <c r="AF307" s="85">
        <f t="shared" si="123"/>
        <v>31067.757202496956</v>
      </c>
      <c r="AG307" s="85">
        <f t="shared" si="121"/>
        <v>31004.637234985526</v>
      </c>
      <c r="AK307" s="56" t="str">
        <f t="shared" si="116"/>
        <v/>
      </c>
      <c r="AL307" s="56" t="str">
        <f t="shared" si="117"/>
        <v/>
      </c>
    </row>
    <row r="308" spans="1:38" ht="15.75" thickBot="1" x14ac:dyDescent="0.25">
      <c r="A308" s="118">
        <f t="shared" si="95"/>
        <v>250</v>
      </c>
      <c r="B308" s="123">
        <f t="shared" si="99"/>
        <v>52336</v>
      </c>
      <c r="C308" s="123">
        <f t="shared" si="113"/>
        <v>52341</v>
      </c>
      <c r="D308" s="250">
        <f t="shared" si="100"/>
        <v>31004.637234985526</v>
      </c>
      <c r="E308" s="251">
        <f t="shared" si="120"/>
        <v>31004.637234985526</v>
      </c>
      <c r="F308" s="251">
        <f t="shared" si="114"/>
        <v>13654.72</v>
      </c>
      <c r="G308" s="263">
        <f t="shared" si="101"/>
        <v>17349.919999999998</v>
      </c>
      <c r="H308" s="251">
        <f t="shared" si="102"/>
        <v>2334405.7400000002</v>
      </c>
      <c r="I308" s="124"/>
      <c r="J308" s="103"/>
      <c r="K308" s="104"/>
      <c r="L308" s="105"/>
      <c r="M308" s="158"/>
      <c r="N308" s="122">
        <f t="shared" si="103"/>
        <v>1</v>
      </c>
      <c r="O308" s="56">
        <f t="shared" si="104"/>
        <v>15</v>
      </c>
      <c r="P308" s="56">
        <f t="shared" si="105"/>
        <v>15</v>
      </c>
      <c r="Q308" s="56">
        <f t="shared" si="106"/>
        <v>4</v>
      </c>
      <c r="R308" s="56">
        <f t="shared" si="107"/>
        <v>2043</v>
      </c>
      <c r="S308" s="56">
        <f t="shared" si="108"/>
        <v>365</v>
      </c>
      <c r="T308" s="56">
        <f t="shared" si="96"/>
        <v>30</v>
      </c>
      <c r="U308" s="56">
        <f t="shared" si="109"/>
        <v>16</v>
      </c>
      <c r="V308" s="56">
        <f t="shared" si="110"/>
        <v>15</v>
      </c>
      <c r="W308" s="126">
        <f t="shared" si="111"/>
        <v>0</v>
      </c>
      <c r="X308" s="56">
        <f t="shared" si="124"/>
        <v>4072</v>
      </c>
      <c r="Y308" s="127">
        <f t="shared" si="119"/>
        <v>7259.45</v>
      </c>
      <c r="Z308" s="127">
        <f t="shared" si="118"/>
        <v>18490.130043235808</v>
      </c>
      <c r="AA308" s="56">
        <f t="shared" si="112"/>
        <v>109</v>
      </c>
      <c r="AB308" s="88">
        <f t="shared" si="97"/>
        <v>52339</v>
      </c>
      <c r="AC308" s="56">
        <f t="shared" si="115"/>
        <v>6</v>
      </c>
      <c r="AD308" s="85">
        <f t="shared" si="98"/>
        <v>0</v>
      </c>
      <c r="AE308" s="85">
        <f t="shared" si="122"/>
        <v>8.6999999999999994E-2</v>
      </c>
      <c r="AF308" s="85">
        <f t="shared" si="123"/>
        <v>31050.58984503317</v>
      </c>
      <c r="AG308" s="85">
        <f t="shared" si="121"/>
        <v>31004.637234985526</v>
      </c>
      <c r="AK308" s="56" t="str">
        <f t="shared" si="116"/>
        <v>Есть</v>
      </c>
      <c r="AL308" s="56" t="str">
        <f t="shared" si="117"/>
        <v>Нет</v>
      </c>
    </row>
    <row r="309" spans="1:38" ht="15.75" thickBot="1" x14ac:dyDescent="0.25">
      <c r="A309" s="118">
        <f t="shared" si="95"/>
        <v>251</v>
      </c>
      <c r="B309" s="123">
        <f t="shared" si="99"/>
        <v>52366</v>
      </c>
      <c r="C309" s="123">
        <f t="shared" si="113"/>
        <v>52369</v>
      </c>
      <c r="D309" s="250">
        <f t="shared" si="100"/>
        <v>31004.637234985526</v>
      </c>
      <c r="E309" s="251">
        <f t="shared" si="120"/>
        <v>31004.637234985526</v>
      </c>
      <c r="F309" s="251">
        <f t="shared" si="114"/>
        <v>14312.04</v>
      </c>
      <c r="G309" s="263">
        <f t="shared" si="101"/>
        <v>16692.599999999999</v>
      </c>
      <c r="H309" s="251">
        <f t="shared" si="102"/>
        <v>2320093.7000000002</v>
      </c>
      <c r="I309" s="124"/>
      <c r="J309" s="103"/>
      <c r="K309" s="104"/>
      <c r="L309" s="105"/>
      <c r="M309" s="158"/>
      <c r="N309" s="122">
        <f t="shared" si="103"/>
        <v>0</v>
      </c>
      <c r="O309" s="56">
        <f t="shared" si="104"/>
        <v>15</v>
      </c>
      <c r="P309" s="56">
        <f t="shared" si="105"/>
        <v>15</v>
      </c>
      <c r="Q309" s="56">
        <f t="shared" si="106"/>
        <v>5</v>
      </c>
      <c r="R309" s="56">
        <f t="shared" si="107"/>
        <v>2043</v>
      </c>
      <c r="S309" s="56">
        <f t="shared" si="108"/>
        <v>365</v>
      </c>
      <c r="T309" s="56">
        <f t="shared" si="96"/>
        <v>31</v>
      </c>
      <c r="U309" s="56">
        <f t="shared" si="109"/>
        <v>15</v>
      </c>
      <c r="V309" s="56">
        <f t="shared" si="110"/>
        <v>15</v>
      </c>
      <c r="W309" s="126">
        <f t="shared" si="111"/>
        <v>0</v>
      </c>
      <c r="X309" s="56">
        <f t="shared" si="124"/>
        <v>4071</v>
      </c>
      <c r="Y309" s="127">
        <f t="shared" si="119"/>
        <v>7217.23</v>
      </c>
      <c r="Z309" s="127">
        <f t="shared" si="118"/>
        <v>18490.130043235808</v>
      </c>
      <c r="AA309" s="56">
        <f t="shared" si="112"/>
        <v>108</v>
      </c>
      <c r="AB309" s="88">
        <f t="shared" si="97"/>
        <v>52369</v>
      </c>
      <c r="AC309" s="56">
        <f t="shared" si="115"/>
        <v>1</v>
      </c>
      <c r="AD309" s="85">
        <f t="shared" si="98"/>
        <v>0</v>
      </c>
      <c r="AE309" s="85">
        <f t="shared" si="122"/>
        <v>8.6999999999999994E-2</v>
      </c>
      <c r="AF309" s="85">
        <f t="shared" si="123"/>
        <v>31055.54445215952</v>
      </c>
      <c r="AG309" s="85">
        <f t="shared" si="121"/>
        <v>31004.637234985526</v>
      </c>
      <c r="AK309" s="56" t="str">
        <f t="shared" si="116"/>
        <v/>
      </c>
      <c r="AL309" s="56" t="str">
        <f t="shared" si="117"/>
        <v/>
      </c>
    </row>
    <row r="310" spans="1:38" ht="15.75" thickBot="1" x14ac:dyDescent="0.25">
      <c r="A310" s="118">
        <f t="shared" si="95"/>
        <v>252</v>
      </c>
      <c r="B310" s="123">
        <f t="shared" si="99"/>
        <v>52397</v>
      </c>
      <c r="C310" s="123">
        <f t="shared" si="113"/>
        <v>52400</v>
      </c>
      <c r="D310" s="250">
        <f t="shared" si="100"/>
        <v>31004.637234985526</v>
      </c>
      <c r="E310" s="251">
        <f t="shared" si="120"/>
        <v>31004.637234985526</v>
      </c>
      <c r="F310" s="251">
        <f t="shared" si="114"/>
        <v>13861.37</v>
      </c>
      <c r="G310" s="263">
        <f t="shared" si="101"/>
        <v>17143.27</v>
      </c>
      <c r="H310" s="251">
        <f t="shared" si="102"/>
        <v>2306232.33</v>
      </c>
      <c r="I310" s="124"/>
      <c r="J310" s="103"/>
      <c r="K310" s="104"/>
      <c r="L310" s="105"/>
      <c r="M310" s="158"/>
      <c r="N310" s="122">
        <f t="shared" si="103"/>
        <v>0</v>
      </c>
      <c r="O310" s="56">
        <f t="shared" si="104"/>
        <v>15</v>
      </c>
      <c r="P310" s="56">
        <f t="shared" si="105"/>
        <v>15</v>
      </c>
      <c r="Q310" s="56">
        <f t="shared" si="106"/>
        <v>6</v>
      </c>
      <c r="R310" s="56">
        <f t="shared" si="107"/>
        <v>2043</v>
      </c>
      <c r="S310" s="56">
        <f t="shared" si="108"/>
        <v>365</v>
      </c>
      <c r="T310" s="56">
        <f t="shared" si="96"/>
        <v>30</v>
      </c>
      <c r="U310" s="56">
        <f t="shared" si="109"/>
        <v>16</v>
      </c>
      <c r="V310" s="56">
        <f t="shared" si="110"/>
        <v>15</v>
      </c>
      <c r="W310" s="126">
        <f t="shared" si="111"/>
        <v>0</v>
      </c>
      <c r="X310" s="56">
        <f t="shared" si="124"/>
        <v>4070</v>
      </c>
      <c r="Y310" s="127">
        <f t="shared" si="119"/>
        <v>7172.98</v>
      </c>
      <c r="Z310" s="127">
        <f t="shared" si="118"/>
        <v>18490.130043235808</v>
      </c>
      <c r="AA310" s="56">
        <f t="shared" si="112"/>
        <v>107</v>
      </c>
      <c r="AB310" s="88">
        <f t="shared" si="97"/>
        <v>52400</v>
      </c>
      <c r="AC310" s="56">
        <f t="shared" si="115"/>
        <v>4</v>
      </c>
      <c r="AD310" s="85">
        <f t="shared" si="98"/>
        <v>0</v>
      </c>
      <c r="AE310" s="85">
        <f t="shared" si="122"/>
        <v>8.6999999999999994E-2</v>
      </c>
      <c r="AF310" s="85">
        <f t="shared" si="123"/>
        <v>31053.122712071679</v>
      </c>
      <c r="AG310" s="85">
        <f t="shared" si="121"/>
        <v>31004.637234985526</v>
      </c>
      <c r="AK310" s="56" t="str">
        <f t="shared" si="116"/>
        <v/>
      </c>
      <c r="AL310" s="56" t="str">
        <f t="shared" si="117"/>
        <v/>
      </c>
    </row>
    <row r="311" spans="1:38" ht="15.75" thickBot="1" x14ac:dyDescent="0.25">
      <c r="A311" s="118">
        <f t="shared" si="95"/>
        <v>253</v>
      </c>
      <c r="B311" s="123">
        <f t="shared" si="99"/>
        <v>52427</v>
      </c>
      <c r="C311" s="123">
        <f t="shared" si="113"/>
        <v>52432</v>
      </c>
      <c r="D311" s="250">
        <f t="shared" si="100"/>
        <v>31004.637234985526</v>
      </c>
      <c r="E311" s="251">
        <f t="shared" si="120"/>
        <v>31004.637234985526</v>
      </c>
      <c r="F311" s="251">
        <f t="shared" si="114"/>
        <v>14513.5</v>
      </c>
      <c r="G311" s="263">
        <f t="shared" si="101"/>
        <v>16491.14</v>
      </c>
      <c r="H311" s="251">
        <f t="shared" si="102"/>
        <v>2291718.83</v>
      </c>
      <c r="I311" s="124"/>
      <c r="J311" s="103"/>
      <c r="K311" s="104"/>
      <c r="L311" s="105"/>
      <c r="M311" s="158"/>
      <c r="N311" s="122">
        <f t="shared" si="103"/>
        <v>0</v>
      </c>
      <c r="O311" s="56">
        <f t="shared" si="104"/>
        <v>15</v>
      </c>
      <c r="P311" s="56">
        <f t="shared" si="105"/>
        <v>15</v>
      </c>
      <c r="Q311" s="56">
        <f t="shared" si="106"/>
        <v>7</v>
      </c>
      <c r="R311" s="56">
        <f t="shared" si="107"/>
        <v>2043</v>
      </c>
      <c r="S311" s="56">
        <f t="shared" si="108"/>
        <v>365</v>
      </c>
      <c r="T311" s="56">
        <f t="shared" si="96"/>
        <v>31</v>
      </c>
      <c r="U311" s="56">
        <f t="shared" si="109"/>
        <v>15</v>
      </c>
      <c r="V311" s="56">
        <f t="shared" si="110"/>
        <v>15</v>
      </c>
      <c r="W311" s="126">
        <f t="shared" si="111"/>
        <v>0</v>
      </c>
      <c r="X311" s="56">
        <f t="shared" si="124"/>
        <v>4069</v>
      </c>
      <c r="Y311" s="127">
        <f t="shared" si="119"/>
        <v>7130.13</v>
      </c>
      <c r="Z311" s="127">
        <f t="shared" si="118"/>
        <v>18490.130043235808</v>
      </c>
      <c r="AA311" s="56">
        <f t="shared" si="112"/>
        <v>106</v>
      </c>
      <c r="AB311" s="88">
        <f t="shared" si="97"/>
        <v>52430</v>
      </c>
      <c r="AC311" s="56">
        <f t="shared" si="115"/>
        <v>6</v>
      </c>
      <c r="AD311" s="85">
        <f t="shared" si="98"/>
        <v>0</v>
      </c>
      <c r="AE311" s="85">
        <f t="shared" si="122"/>
        <v>8.6999999999999994E-2</v>
      </c>
      <c r="AF311" s="85">
        <f t="shared" si="123"/>
        <v>31058.119971725038</v>
      </c>
      <c r="AG311" s="85">
        <f t="shared" si="121"/>
        <v>31004.637234985526</v>
      </c>
      <c r="AK311" s="56" t="str">
        <f t="shared" si="116"/>
        <v/>
      </c>
      <c r="AL311" s="56" t="str">
        <f t="shared" si="117"/>
        <v/>
      </c>
    </row>
    <row r="312" spans="1:38" ht="15.75" thickBot="1" x14ac:dyDescent="0.25">
      <c r="A312" s="118">
        <f t="shared" si="95"/>
        <v>254</v>
      </c>
      <c r="B312" s="123">
        <f t="shared" si="99"/>
        <v>52458</v>
      </c>
      <c r="C312" s="123">
        <f t="shared" si="113"/>
        <v>52461</v>
      </c>
      <c r="D312" s="250">
        <f t="shared" si="100"/>
        <v>31004.637234985526</v>
      </c>
      <c r="E312" s="251">
        <f t="shared" si="120"/>
        <v>31004.637234985526</v>
      </c>
      <c r="F312" s="251">
        <f t="shared" si="114"/>
        <v>14071.04</v>
      </c>
      <c r="G312" s="263">
        <f t="shared" si="101"/>
        <v>16933.599999999999</v>
      </c>
      <c r="H312" s="251">
        <f t="shared" si="102"/>
        <v>2277647.79</v>
      </c>
      <c r="I312" s="124"/>
      <c r="J312" s="103"/>
      <c r="K312" s="104"/>
      <c r="L312" s="105"/>
      <c r="M312" s="158"/>
      <c r="N312" s="122">
        <f t="shared" si="103"/>
        <v>0</v>
      </c>
      <c r="O312" s="56">
        <f t="shared" si="104"/>
        <v>15</v>
      </c>
      <c r="P312" s="56">
        <f t="shared" si="105"/>
        <v>15</v>
      </c>
      <c r="Q312" s="56">
        <f t="shared" si="106"/>
        <v>8</v>
      </c>
      <c r="R312" s="56">
        <f t="shared" si="107"/>
        <v>2043</v>
      </c>
      <c r="S312" s="56">
        <f t="shared" si="108"/>
        <v>365</v>
      </c>
      <c r="T312" s="56">
        <f t="shared" si="96"/>
        <v>31</v>
      </c>
      <c r="U312" s="56">
        <f t="shared" si="109"/>
        <v>16</v>
      </c>
      <c r="V312" s="56">
        <f t="shared" si="110"/>
        <v>15</v>
      </c>
      <c r="W312" s="126">
        <f t="shared" si="111"/>
        <v>0</v>
      </c>
      <c r="X312" s="56">
        <f t="shared" si="124"/>
        <v>4068</v>
      </c>
      <c r="Y312" s="127">
        <f t="shared" si="119"/>
        <v>7085.26</v>
      </c>
      <c r="Z312" s="127">
        <f t="shared" si="118"/>
        <v>18490.130043235808</v>
      </c>
      <c r="AA312" s="56">
        <f t="shared" si="112"/>
        <v>105</v>
      </c>
      <c r="AB312" s="88">
        <f t="shared" si="97"/>
        <v>52461</v>
      </c>
      <c r="AC312" s="56">
        <f t="shared" si="115"/>
        <v>2</v>
      </c>
      <c r="AD312" s="85">
        <f t="shared" si="98"/>
        <v>0</v>
      </c>
      <c r="AE312" s="85">
        <f t="shared" si="122"/>
        <v>8.6999999999999994E-2</v>
      </c>
      <c r="AF312" s="85">
        <f t="shared" si="123"/>
        <v>31055.740847775665</v>
      </c>
      <c r="AG312" s="85">
        <f t="shared" si="121"/>
        <v>31004.637234985526</v>
      </c>
      <c r="AK312" s="56" t="str">
        <f t="shared" si="116"/>
        <v/>
      </c>
      <c r="AL312" s="56" t="str">
        <f t="shared" si="117"/>
        <v/>
      </c>
    </row>
    <row r="313" spans="1:38" ht="15.75" thickBot="1" x14ac:dyDescent="0.25">
      <c r="A313" s="118">
        <f t="shared" si="95"/>
        <v>255</v>
      </c>
      <c r="B313" s="123">
        <f t="shared" si="99"/>
        <v>52489</v>
      </c>
      <c r="C313" s="123">
        <f t="shared" si="113"/>
        <v>52492</v>
      </c>
      <c r="D313" s="250">
        <f t="shared" si="100"/>
        <v>31004.637234985526</v>
      </c>
      <c r="E313" s="251">
        <f t="shared" si="120"/>
        <v>31004.637234985526</v>
      </c>
      <c r="F313" s="251">
        <f t="shared" si="114"/>
        <v>14175.01</v>
      </c>
      <c r="G313" s="263">
        <f t="shared" si="101"/>
        <v>16829.63</v>
      </c>
      <c r="H313" s="251">
        <f t="shared" si="102"/>
        <v>2263472.7800000003</v>
      </c>
      <c r="I313" s="124"/>
      <c r="J313" s="103"/>
      <c r="K313" s="104"/>
      <c r="L313" s="105"/>
      <c r="M313" s="158"/>
      <c r="N313" s="122">
        <f t="shared" si="103"/>
        <v>0</v>
      </c>
      <c r="O313" s="56">
        <f t="shared" si="104"/>
        <v>15</v>
      </c>
      <c r="P313" s="56">
        <f t="shared" si="105"/>
        <v>15</v>
      </c>
      <c r="Q313" s="56">
        <f t="shared" si="106"/>
        <v>9</v>
      </c>
      <c r="R313" s="56">
        <f t="shared" si="107"/>
        <v>2043</v>
      </c>
      <c r="S313" s="56">
        <f t="shared" si="108"/>
        <v>365</v>
      </c>
      <c r="T313" s="56">
        <f t="shared" si="96"/>
        <v>30</v>
      </c>
      <c r="U313" s="56">
        <f t="shared" si="109"/>
        <v>16</v>
      </c>
      <c r="V313" s="56">
        <f t="shared" si="110"/>
        <v>15</v>
      </c>
      <c r="W313" s="126">
        <f t="shared" si="111"/>
        <v>0</v>
      </c>
      <c r="X313" s="56">
        <f t="shared" si="124"/>
        <v>4067</v>
      </c>
      <c r="Y313" s="127">
        <f t="shared" si="119"/>
        <v>7041.75</v>
      </c>
      <c r="Z313" s="127">
        <f t="shared" si="118"/>
        <v>18490.130043235808</v>
      </c>
      <c r="AA313" s="56">
        <f t="shared" si="112"/>
        <v>104</v>
      </c>
      <c r="AB313" s="88">
        <f t="shared" si="97"/>
        <v>52492</v>
      </c>
      <c r="AC313" s="56">
        <f t="shared" si="115"/>
        <v>5</v>
      </c>
      <c r="AD313" s="85">
        <f t="shared" si="98"/>
        <v>0</v>
      </c>
      <c r="AE313" s="85">
        <f t="shared" si="122"/>
        <v>8.6999999999999994E-2</v>
      </c>
      <c r="AF313" s="85">
        <f t="shared" si="123"/>
        <v>31060.783064214229</v>
      </c>
      <c r="AG313" s="85">
        <f t="shared" si="121"/>
        <v>31004.637234985526</v>
      </c>
      <c r="AK313" s="56" t="str">
        <f t="shared" si="116"/>
        <v/>
      </c>
      <c r="AL313" s="56" t="str">
        <f t="shared" si="117"/>
        <v/>
      </c>
    </row>
    <row r="314" spans="1:38" ht="15.75" thickBot="1" x14ac:dyDescent="0.25">
      <c r="A314" s="118">
        <f t="shared" si="95"/>
        <v>256</v>
      </c>
      <c r="B314" s="123">
        <f t="shared" si="99"/>
        <v>52519</v>
      </c>
      <c r="C314" s="123">
        <f t="shared" si="113"/>
        <v>52523</v>
      </c>
      <c r="D314" s="250">
        <f t="shared" si="100"/>
        <v>31004.637234985526</v>
      </c>
      <c r="E314" s="251">
        <f t="shared" si="120"/>
        <v>31004.637234985526</v>
      </c>
      <c r="F314" s="251">
        <f t="shared" si="114"/>
        <v>14819.26</v>
      </c>
      <c r="G314" s="263">
        <f t="shared" si="101"/>
        <v>16185.38</v>
      </c>
      <c r="H314" s="251">
        <f t="shared" si="102"/>
        <v>2248653.5200000005</v>
      </c>
      <c r="I314" s="124"/>
      <c r="J314" s="103"/>
      <c r="K314" s="104"/>
      <c r="L314" s="105"/>
      <c r="M314" s="158"/>
      <c r="N314" s="122">
        <f t="shared" si="103"/>
        <v>1</v>
      </c>
      <c r="O314" s="56">
        <f t="shared" si="104"/>
        <v>15</v>
      </c>
      <c r="P314" s="56">
        <f t="shared" si="105"/>
        <v>15</v>
      </c>
      <c r="Q314" s="56">
        <f t="shared" si="106"/>
        <v>10</v>
      </c>
      <c r="R314" s="56">
        <f t="shared" si="107"/>
        <v>2043</v>
      </c>
      <c r="S314" s="56">
        <f t="shared" si="108"/>
        <v>365</v>
      </c>
      <c r="T314" s="56">
        <f t="shared" si="96"/>
        <v>31</v>
      </c>
      <c r="U314" s="56">
        <f t="shared" si="109"/>
        <v>15</v>
      </c>
      <c r="V314" s="56">
        <f t="shared" si="110"/>
        <v>15</v>
      </c>
      <c r="W314" s="126">
        <f t="shared" si="111"/>
        <v>0</v>
      </c>
      <c r="X314" s="56">
        <f t="shared" si="124"/>
        <v>4066</v>
      </c>
      <c r="Y314" s="127">
        <f t="shared" si="119"/>
        <v>6997.93</v>
      </c>
      <c r="Z314" s="127">
        <f t="shared" si="118"/>
        <v>18490.130043235808</v>
      </c>
      <c r="AA314" s="56">
        <f t="shared" si="112"/>
        <v>103</v>
      </c>
      <c r="AB314" s="88">
        <f t="shared" si="97"/>
        <v>52522</v>
      </c>
      <c r="AC314" s="56">
        <f t="shared" si="115"/>
        <v>7</v>
      </c>
      <c r="AD314" s="85">
        <f t="shared" si="98"/>
        <v>0</v>
      </c>
      <c r="AE314" s="85">
        <f t="shared" si="122"/>
        <v>8.6999999999999994E-2</v>
      </c>
      <c r="AF314" s="85">
        <f t="shared" si="123"/>
        <v>31065.900065658665</v>
      </c>
      <c r="AG314" s="85">
        <f t="shared" si="121"/>
        <v>31004.637234985526</v>
      </c>
      <c r="AK314" s="56" t="str">
        <f t="shared" si="116"/>
        <v>Есть</v>
      </c>
      <c r="AL314" s="56" t="str">
        <f t="shared" si="117"/>
        <v>Нет</v>
      </c>
    </row>
    <row r="315" spans="1:38" ht="15.75" thickBot="1" x14ac:dyDescent="0.25">
      <c r="A315" s="118">
        <f t="shared" ref="A315:A378" si="125">A314+1</f>
        <v>257</v>
      </c>
      <c r="B315" s="123">
        <f t="shared" si="99"/>
        <v>52550</v>
      </c>
      <c r="C315" s="123">
        <f t="shared" si="113"/>
        <v>52553</v>
      </c>
      <c r="D315" s="250">
        <f t="shared" si="100"/>
        <v>31004.637234985526</v>
      </c>
      <c r="E315" s="251">
        <f t="shared" si="120"/>
        <v>31004.637234985526</v>
      </c>
      <c r="F315" s="251">
        <f t="shared" si="114"/>
        <v>14389.25</v>
      </c>
      <c r="G315" s="263">
        <f t="shared" si="101"/>
        <v>16615.39</v>
      </c>
      <c r="H315" s="251">
        <f t="shared" si="102"/>
        <v>2234264.2700000005</v>
      </c>
      <c r="I315" s="124"/>
      <c r="J315" s="103"/>
      <c r="K315" s="104"/>
      <c r="L315" s="105"/>
      <c r="M315" s="158"/>
      <c r="N315" s="122">
        <f t="shared" si="103"/>
        <v>0</v>
      </c>
      <c r="O315" s="56">
        <f t="shared" si="104"/>
        <v>15</v>
      </c>
      <c r="P315" s="56">
        <f t="shared" si="105"/>
        <v>15</v>
      </c>
      <c r="Q315" s="56">
        <f t="shared" si="106"/>
        <v>11</v>
      </c>
      <c r="R315" s="56">
        <f t="shared" si="107"/>
        <v>2043</v>
      </c>
      <c r="S315" s="56">
        <f t="shared" si="108"/>
        <v>365</v>
      </c>
      <c r="T315" s="56">
        <f t="shared" ref="T315:T378" si="126">IF(OR(Q315=1,Q315=3,Q315=5,Q315=7,Q315=8,Q315=10,Q315=12),31,IF(OR(Q315=4,Q315=6,Q315=9,Q315=11),30,IF(S315=365,28,29)))</f>
        <v>30</v>
      </c>
      <c r="U315" s="56">
        <f t="shared" si="109"/>
        <v>16</v>
      </c>
      <c r="V315" s="56">
        <f t="shared" si="110"/>
        <v>15</v>
      </c>
      <c r="W315" s="126">
        <f t="shared" si="111"/>
        <v>0</v>
      </c>
      <c r="X315" s="56">
        <f t="shared" si="124"/>
        <v>4065</v>
      </c>
      <c r="Y315" s="127">
        <f t="shared" si="119"/>
        <v>6952.11</v>
      </c>
      <c r="Z315" s="127">
        <f t="shared" si="118"/>
        <v>18490.130043235808</v>
      </c>
      <c r="AA315" s="56">
        <f t="shared" si="112"/>
        <v>102</v>
      </c>
      <c r="AB315" s="88">
        <f t="shared" ref="AB315:AB378" si="127">DATE(YEAR(B315),MONTH(B315),IF($B$7=$AF$52,5,18))</f>
        <v>52553</v>
      </c>
      <c r="AC315" s="56">
        <f t="shared" si="115"/>
        <v>3</v>
      </c>
      <c r="AD315" s="85">
        <f t="shared" ref="AD315:AD378" si="128">IF(AND(R315=$S$34,Q315=$R$34),1,0)</f>
        <v>0</v>
      </c>
      <c r="AE315" s="85">
        <f t="shared" si="122"/>
        <v>8.6999999999999994E-2</v>
      </c>
      <c r="AF315" s="85">
        <f t="shared" si="123"/>
        <v>31063.640903495918</v>
      </c>
      <c r="AG315" s="85">
        <f t="shared" si="121"/>
        <v>31004.637234985526</v>
      </c>
      <c r="AK315" s="56" t="str">
        <f t="shared" si="116"/>
        <v/>
      </c>
      <c r="AL315" s="56" t="str">
        <f t="shared" si="117"/>
        <v/>
      </c>
    </row>
    <row r="316" spans="1:38" ht="15.75" thickBot="1" x14ac:dyDescent="0.25">
      <c r="A316" s="118">
        <f t="shared" si="125"/>
        <v>258</v>
      </c>
      <c r="B316" s="123">
        <f t="shared" ref="B316:B379" si="129">DATE(R316,Q316,P316)</f>
        <v>52580</v>
      </c>
      <c r="C316" s="123">
        <f t="shared" si="113"/>
        <v>52583</v>
      </c>
      <c r="D316" s="250">
        <f t="shared" ref="D316:D379" si="130">MAX(E316,G316)</f>
        <v>31004.637234985526</v>
      </c>
      <c r="E316" s="251">
        <f t="shared" si="120"/>
        <v>31004.637234985526</v>
      </c>
      <c r="F316" s="251">
        <f t="shared" si="114"/>
        <v>15028.12</v>
      </c>
      <c r="G316" s="263">
        <f t="shared" ref="G316:G379" si="131">ROUND(H315*(AE316/S315)*(U316-W315)+H315*(AE316/S316)*V316+H314*(AE316/S315)*W315,2)</f>
        <v>15976.52</v>
      </c>
      <c r="H316" s="251">
        <f t="shared" ref="H316:H359" si="132">IF(F316&lt;H315,H315-F316-I316,0)</f>
        <v>2219236.1500000004</v>
      </c>
      <c r="I316" s="124"/>
      <c r="J316" s="103"/>
      <c r="K316" s="104"/>
      <c r="L316" s="105"/>
      <c r="M316" s="158"/>
      <c r="N316" s="122">
        <f t="shared" ref="N316:N379" si="133">IF(OR(MONTH(B316)=4,MONTH(B316)=10),1,0)</f>
        <v>0</v>
      </c>
      <c r="O316" s="56">
        <f t="shared" ref="O316:O379" si="134">IF(K316=0,P316,DAY(K316))</f>
        <v>15</v>
      </c>
      <c r="P316" s="56">
        <f t="shared" ref="P316:P379" si="135">P315</f>
        <v>15</v>
      </c>
      <c r="Q316" s="56">
        <f t="shared" ref="Q316:Q379" si="136">IF(Q315=12,1,Q315+1)</f>
        <v>12</v>
      </c>
      <c r="R316" s="56">
        <f t="shared" ref="R316:R379" si="137">IF(Q315=12,R315+1,R315)</f>
        <v>2043</v>
      </c>
      <c r="S316" s="56">
        <f t="shared" ref="S316:S379" si="138">IF(OR(R316=2008,R316=2012,R316=2016,R316=2020,R316=2024,R316=2028,R316=2032,R316=2036,R316=2040,R316=2044,R316=2048,R316=2052,R316=2056,R316=2062,R316=2066),366,365)</f>
        <v>365</v>
      </c>
      <c r="T316" s="56">
        <f t="shared" si="126"/>
        <v>31</v>
      </c>
      <c r="U316" s="56">
        <f t="shared" ref="U316:U379" si="139">T315-P315</f>
        <v>15</v>
      </c>
      <c r="V316" s="56">
        <f t="shared" ref="V316:V379" si="140">T315-U316</f>
        <v>15</v>
      </c>
      <c r="W316" s="126">
        <f t="shared" ref="W316:W379" si="141">O316-P316</f>
        <v>0</v>
      </c>
      <c r="X316" s="56">
        <f t="shared" si="124"/>
        <v>4064</v>
      </c>
      <c r="Y316" s="127">
        <f t="shared" si="119"/>
        <v>6907.62</v>
      </c>
      <c r="Z316" s="127">
        <f t="shared" si="118"/>
        <v>18490.130043235808</v>
      </c>
      <c r="AA316" s="56">
        <f t="shared" ref="AA316:AA379" si="142">IF(L315=$V$55,ROUND(LOG(E315/(E315-AE316/12*H315),1+AE316/12),0),AA315-1)</f>
        <v>101</v>
      </c>
      <c r="AB316" s="88">
        <f t="shared" si="127"/>
        <v>52583</v>
      </c>
      <c r="AC316" s="56">
        <f t="shared" si="115"/>
        <v>5</v>
      </c>
      <c r="AD316" s="85">
        <f t="shared" si="128"/>
        <v>0</v>
      </c>
      <c r="AE316" s="85">
        <f t="shared" si="122"/>
        <v>8.6999999999999994E-2</v>
      </c>
      <c r="AF316" s="85">
        <f t="shared" si="123"/>
        <v>31068.808963780106</v>
      </c>
      <c r="AG316" s="85">
        <f t="shared" si="121"/>
        <v>31004.637234985526</v>
      </c>
      <c r="AK316" s="56" t="str">
        <f t="shared" si="116"/>
        <v/>
      </c>
      <c r="AL316" s="56" t="str">
        <f t="shared" si="117"/>
        <v/>
      </c>
    </row>
    <row r="317" spans="1:38" ht="15.75" thickBot="1" x14ac:dyDescent="0.25">
      <c r="A317" s="118">
        <f t="shared" si="125"/>
        <v>259</v>
      </c>
      <c r="B317" s="123">
        <f t="shared" si="129"/>
        <v>52611</v>
      </c>
      <c r="C317" s="123">
        <f t="shared" ref="C317:C380" si="143">IF(K317="",IF(AC317=6,DATE(YEAR(AB317),MONTH(AB317),DAY(AB317)+2),IF(AC317=7,DATE(YEAR(AB317),MONTH(AB317),DAY(AB317)+1),AB317)),K317)</f>
        <v>52614</v>
      </c>
      <c r="D317" s="250">
        <f t="shared" si="130"/>
        <v>31004.637234985526</v>
      </c>
      <c r="E317" s="251">
        <f t="shared" si="120"/>
        <v>31004.637234985526</v>
      </c>
      <c r="F317" s="251">
        <f t="shared" ref="F317:F380" si="144">ROUND(IF((H316+G317)&gt;D316,D317-G317,H316),2)</f>
        <v>14628.29</v>
      </c>
      <c r="G317" s="263">
        <f t="shared" si="131"/>
        <v>16376.35</v>
      </c>
      <c r="H317" s="251">
        <f t="shared" si="132"/>
        <v>2204607.8600000003</v>
      </c>
      <c r="I317" s="124"/>
      <c r="J317" s="103"/>
      <c r="K317" s="104"/>
      <c r="L317" s="105"/>
      <c r="M317" s="158"/>
      <c r="N317" s="122">
        <f t="shared" si="133"/>
        <v>0</v>
      </c>
      <c r="O317" s="56">
        <f t="shared" si="134"/>
        <v>15</v>
      </c>
      <c r="P317" s="56">
        <f t="shared" si="135"/>
        <v>15</v>
      </c>
      <c r="Q317" s="56">
        <f t="shared" si="136"/>
        <v>1</v>
      </c>
      <c r="R317" s="56">
        <f t="shared" si="137"/>
        <v>2044</v>
      </c>
      <c r="S317" s="56">
        <f t="shared" si="138"/>
        <v>366</v>
      </c>
      <c r="T317" s="56">
        <f t="shared" si="126"/>
        <v>31</v>
      </c>
      <c r="U317" s="56">
        <f t="shared" si="139"/>
        <v>16</v>
      </c>
      <c r="V317" s="56">
        <f t="shared" si="140"/>
        <v>15</v>
      </c>
      <c r="W317" s="126">
        <f t="shared" si="141"/>
        <v>0</v>
      </c>
      <c r="X317" s="56">
        <f t="shared" si="124"/>
        <v>4063</v>
      </c>
      <c r="Y317" s="127">
        <f t="shared" si="119"/>
        <v>6861.16</v>
      </c>
      <c r="Z317" s="127">
        <f t="shared" si="118"/>
        <v>18490.130043235808</v>
      </c>
      <c r="AA317" s="56">
        <f t="shared" si="142"/>
        <v>100</v>
      </c>
      <c r="AB317" s="88">
        <f t="shared" si="127"/>
        <v>52614</v>
      </c>
      <c r="AC317" s="56">
        <f t="shared" ref="AC317:AC380" si="145">WEEKDAY(AB317,2)</f>
        <v>1</v>
      </c>
      <c r="AD317" s="85">
        <f t="shared" si="128"/>
        <v>0</v>
      </c>
      <c r="AE317" s="85">
        <f t="shared" si="122"/>
        <v>8.6999999999999994E-2</v>
      </c>
      <c r="AF317" s="85">
        <f t="shared" si="123"/>
        <v>31066.600978128205</v>
      </c>
      <c r="AG317" s="85">
        <f t="shared" si="121"/>
        <v>31004.637234985526</v>
      </c>
      <c r="AK317" s="56" t="str">
        <f t="shared" si="116"/>
        <v/>
      </c>
      <c r="AL317" s="56" t="str">
        <f t="shared" si="117"/>
        <v/>
      </c>
    </row>
    <row r="318" spans="1:38" ht="15.75" thickBot="1" x14ac:dyDescent="0.25">
      <c r="A318" s="118">
        <f t="shared" si="125"/>
        <v>260</v>
      </c>
      <c r="B318" s="123">
        <f t="shared" si="129"/>
        <v>52642</v>
      </c>
      <c r="C318" s="123">
        <f t="shared" si="143"/>
        <v>52645</v>
      </c>
      <c r="D318" s="250">
        <f t="shared" si="130"/>
        <v>31004.637234985526</v>
      </c>
      <c r="E318" s="251">
        <f t="shared" si="120"/>
        <v>31004.637234985526</v>
      </c>
      <c r="F318" s="251">
        <f t="shared" si="144"/>
        <v>14759.21</v>
      </c>
      <c r="G318" s="263">
        <f t="shared" si="131"/>
        <v>16245.43</v>
      </c>
      <c r="H318" s="251">
        <f t="shared" si="132"/>
        <v>2189848.6500000004</v>
      </c>
      <c r="I318" s="124"/>
      <c r="J318" s="103"/>
      <c r="K318" s="104"/>
      <c r="L318" s="105"/>
      <c r="M318" s="158"/>
      <c r="N318" s="122">
        <f t="shared" si="133"/>
        <v>0</v>
      </c>
      <c r="O318" s="56">
        <f t="shared" si="134"/>
        <v>15</v>
      </c>
      <c r="P318" s="56">
        <f t="shared" si="135"/>
        <v>15</v>
      </c>
      <c r="Q318" s="56">
        <f t="shared" si="136"/>
        <v>2</v>
      </c>
      <c r="R318" s="56">
        <f t="shared" si="137"/>
        <v>2044</v>
      </c>
      <c r="S318" s="56">
        <f t="shared" si="138"/>
        <v>366</v>
      </c>
      <c r="T318" s="56">
        <f t="shared" si="126"/>
        <v>29</v>
      </c>
      <c r="U318" s="56">
        <f t="shared" si="139"/>
        <v>16</v>
      </c>
      <c r="V318" s="56">
        <f t="shared" si="140"/>
        <v>15</v>
      </c>
      <c r="W318" s="126">
        <f t="shared" si="141"/>
        <v>0</v>
      </c>
      <c r="X318" s="56">
        <f t="shared" si="124"/>
        <v>4062</v>
      </c>
      <c r="Y318" s="127">
        <f t="shared" si="119"/>
        <v>6815.94</v>
      </c>
      <c r="Z318" s="127">
        <f t="shared" si="118"/>
        <v>18490.130043235808</v>
      </c>
      <c r="AA318" s="56">
        <f t="shared" si="142"/>
        <v>99</v>
      </c>
      <c r="AB318" s="88">
        <f t="shared" si="127"/>
        <v>52645</v>
      </c>
      <c r="AC318" s="56">
        <f t="shared" si="145"/>
        <v>4</v>
      </c>
      <c r="AD318" s="85">
        <f t="shared" si="128"/>
        <v>0</v>
      </c>
      <c r="AE318" s="85">
        <f t="shared" si="122"/>
        <v>8.6999999999999994E-2</v>
      </c>
      <c r="AF318" s="85">
        <f t="shared" si="123"/>
        <v>31071.517618700931</v>
      </c>
      <c r="AG318" s="85">
        <f t="shared" si="121"/>
        <v>31004.637234985526</v>
      </c>
      <c r="AK318" s="56" t="str">
        <f t="shared" ref="AK318:AK381" si="146">IF(N318=0,"","Есть")</f>
        <v/>
      </c>
      <c r="AL318" s="56" t="str">
        <f t="shared" ref="AL318:AL381" si="147">IF(N318=0,"","Нет")</f>
        <v/>
      </c>
    </row>
    <row r="319" spans="1:38" ht="15.75" thickBot="1" x14ac:dyDescent="0.25">
      <c r="A319" s="118">
        <f t="shared" si="125"/>
        <v>261</v>
      </c>
      <c r="B319" s="123">
        <f t="shared" si="129"/>
        <v>52671</v>
      </c>
      <c r="C319" s="123">
        <f t="shared" si="143"/>
        <v>52674</v>
      </c>
      <c r="D319" s="250">
        <f t="shared" si="130"/>
        <v>31004.637234985526</v>
      </c>
      <c r="E319" s="251">
        <f t="shared" si="120"/>
        <v>31004.637234985526</v>
      </c>
      <c r="F319" s="251">
        <f t="shared" si="144"/>
        <v>15909.04</v>
      </c>
      <c r="G319" s="263">
        <f t="shared" si="131"/>
        <v>15095.6</v>
      </c>
      <c r="H319" s="251">
        <f t="shared" si="132"/>
        <v>2173939.6100000003</v>
      </c>
      <c r="I319" s="124"/>
      <c r="J319" s="103"/>
      <c r="K319" s="104"/>
      <c r="L319" s="105"/>
      <c r="M319" s="158"/>
      <c r="N319" s="122">
        <f t="shared" si="133"/>
        <v>0</v>
      </c>
      <c r="O319" s="56">
        <f t="shared" si="134"/>
        <v>15</v>
      </c>
      <c r="P319" s="56">
        <f t="shared" si="135"/>
        <v>15</v>
      </c>
      <c r="Q319" s="56">
        <f t="shared" si="136"/>
        <v>3</v>
      </c>
      <c r="R319" s="56">
        <f t="shared" si="137"/>
        <v>2044</v>
      </c>
      <c r="S319" s="56">
        <f t="shared" si="138"/>
        <v>366</v>
      </c>
      <c r="T319" s="56">
        <f t="shared" si="126"/>
        <v>31</v>
      </c>
      <c r="U319" s="56">
        <f t="shared" si="139"/>
        <v>14</v>
      </c>
      <c r="V319" s="56">
        <f t="shared" si="140"/>
        <v>15</v>
      </c>
      <c r="W319" s="126">
        <f t="shared" si="141"/>
        <v>0</v>
      </c>
      <c r="X319" s="56">
        <f t="shared" si="124"/>
        <v>4061</v>
      </c>
      <c r="Y319" s="127">
        <f t="shared" si="119"/>
        <v>6770.31</v>
      </c>
      <c r="Z319" s="127">
        <f t="shared" ref="Z319:Z382" si="148">IF(AND(I318&lt;&gt;0,$U$54=1),Y319,IF(X319=0,0,Z318))</f>
        <v>18490.130043235808</v>
      </c>
      <c r="AA319" s="56">
        <f t="shared" si="142"/>
        <v>98</v>
      </c>
      <c r="AB319" s="88">
        <f t="shared" si="127"/>
        <v>52674</v>
      </c>
      <c r="AC319" s="56">
        <f t="shared" si="145"/>
        <v>5</v>
      </c>
      <c r="AD319" s="85">
        <f t="shared" si="128"/>
        <v>0</v>
      </c>
      <c r="AE319" s="85">
        <f t="shared" si="122"/>
        <v>8.6999999999999994E-2</v>
      </c>
      <c r="AF319" s="85">
        <f t="shared" si="123"/>
        <v>31076.185054031346</v>
      </c>
      <c r="AG319" s="85">
        <f t="shared" si="121"/>
        <v>31004.637234985526</v>
      </c>
      <c r="AK319" s="56" t="str">
        <f t="shared" si="146"/>
        <v/>
      </c>
      <c r="AL319" s="56" t="str">
        <f t="shared" si="147"/>
        <v/>
      </c>
    </row>
    <row r="320" spans="1:38" ht="15.75" thickBot="1" x14ac:dyDescent="0.25">
      <c r="A320" s="118">
        <f t="shared" si="125"/>
        <v>262</v>
      </c>
      <c r="B320" s="123">
        <f t="shared" si="129"/>
        <v>52702</v>
      </c>
      <c r="C320" s="123">
        <f t="shared" si="143"/>
        <v>52705</v>
      </c>
      <c r="D320" s="250">
        <f t="shared" si="130"/>
        <v>31004.637234985526</v>
      </c>
      <c r="E320" s="251">
        <f t="shared" si="120"/>
        <v>31004.637234985526</v>
      </c>
      <c r="F320" s="251">
        <f t="shared" si="144"/>
        <v>14985.2</v>
      </c>
      <c r="G320" s="263">
        <f t="shared" si="131"/>
        <v>16019.44</v>
      </c>
      <c r="H320" s="251">
        <f t="shared" si="132"/>
        <v>2158954.41</v>
      </c>
      <c r="I320" s="124"/>
      <c r="J320" s="103"/>
      <c r="K320" s="104"/>
      <c r="L320" s="105"/>
      <c r="M320" s="158"/>
      <c r="N320" s="122">
        <f t="shared" si="133"/>
        <v>1</v>
      </c>
      <c r="O320" s="56">
        <f t="shared" si="134"/>
        <v>15</v>
      </c>
      <c r="P320" s="56">
        <f t="shared" si="135"/>
        <v>15</v>
      </c>
      <c r="Q320" s="56">
        <f t="shared" si="136"/>
        <v>4</v>
      </c>
      <c r="R320" s="56">
        <f t="shared" si="137"/>
        <v>2044</v>
      </c>
      <c r="S320" s="56">
        <f t="shared" si="138"/>
        <v>366</v>
      </c>
      <c r="T320" s="56">
        <f t="shared" si="126"/>
        <v>30</v>
      </c>
      <c r="U320" s="56">
        <f t="shared" si="139"/>
        <v>16</v>
      </c>
      <c r="V320" s="56">
        <f t="shared" si="140"/>
        <v>15</v>
      </c>
      <c r="W320" s="126">
        <f t="shared" si="141"/>
        <v>0</v>
      </c>
      <c r="X320" s="56">
        <f t="shared" si="124"/>
        <v>4060</v>
      </c>
      <c r="Y320" s="127">
        <f t="shared" ref="Y320:Y383" si="149">IF(X320=0,0,ROUND(H319*(($B$24/12)/(1-POWER(1+$B$24/12,-(X320)))),2))</f>
        <v>6721.12</v>
      </c>
      <c r="Z320" s="127">
        <f t="shared" si="148"/>
        <v>18490.130043235808</v>
      </c>
      <c r="AA320" s="56">
        <f t="shared" si="142"/>
        <v>97</v>
      </c>
      <c r="AB320" s="88">
        <f t="shared" si="127"/>
        <v>52705</v>
      </c>
      <c r="AC320" s="56">
        <f t="shared" si="145"/>
        <v>1</v>
      </c>
      <c r="AD320" s="85">
        <f t="shared" si="128"/>
        <v>0</v>
      </c>
      <c r="AE320" s="85">
        <f t="shared" si="122"/>
        <v>8.6999999999999994E-2</v>
      </c>
      <c r="AF320" s="85">
        <f t="shared" si="123"/>
        <v>31066.049614433094</v>
      </c>
      <c r="AG320" s="85">
        <f t="shared" si="121"/>
        <v>31004.637234985526</v>
      </c>
      <c r="AK320" s="56" t="str">
        <f t="shared" si="146"/>
        <v>Есть</v>
      </c>
      <c r="AL320" s="56" t="str">
        <f t="shared" si="147"/>
        <v>Нет</v>
      </c>
    </row>
    <row r="321" spans="1:38" ht="15.75" thickBot="1" x14ac:dyDescent="0.25">
      <c r="A321" s="118">
        <f t="shared" si="125"/>
        <v>263</v>
      </c>
      <c r="B321" s="123">
        <f t="shared" si="129"/>
        <v>52732</v>
      </c>
      <c r="C321" s="123">
        <f t="shared" si="143"/>
        <v>52735</v>
      </c>
      <c r="D321" s="250">
        <f t="shared" si="130"/>
        <v>31004.637234985526</v>
      </c>
      <c r="E321" s="251">
        <f t="shared" si="120"/>
        <v>31004.637234985526</v>
      </c>
      <c r="F321" s="251">
        <f t="shared" si="144"/>
        <v>15608.82</v>
      </c>
      <c r="G321" s="263">
        <f t="shared" si="131"/>
        <v>15395.82</v>
      </c>
      <c r="H321" s="251">
        <f t="shared" si="132"/>
        <v>2143345.5900000003</v>
      </c>
      <c r="I321" s="124"/>
      <c r="J321" s="103"/>
      <c r="K321" s="104"/>
      <c r="L321" s="105"/>
      <c r="M321" s="158"/>
      <c r="N321" s="122">
        <f t="shared" si="133"/>
        <v>0</v>
      </c>
      <c r="O321" s="56">
        <f t="shared" si="134"/>
        <v>15</v>
      </c>
      <c r="P321" s="56">
        <f t="shared" si="135"/>
        <v>15</v>
      </c>
      <c r="Q321" s="56">
        <f t="shared" si="136"/>
        <v>5</v>
      </c>
      <c r="R321" s="56">
        <f t="shared" si="137"/>
        <v>2044</v>
      </c>
      <c r="S321" s="56">
        <f t="shared" si="138"/>
        <v>366</v>
      </c>
      <c r="T321" s="56">
        <f t="shared" si="126"/>
        <v>31</v>
      </c>
      <c r="U321" s="56">
        <f t="shared" si="139"/>
        <v>15</v>
      </c>
      <c r="V321" s="56">
        <f t="shared" si="140"/>
        <v>15</v>
      </c>
      <c r="W321" s="126">
        <f t="shared" si="141"/>
        <v>0</v>
      </c>
      <c r="X321" s="56">
        <f t="shared" si="124"/>
        <v>4059</v>
      </c>
      <c r="Y321" s="127">
        <f t="shared" si="149"/>
        <v>6674.79</v>
      </c>
      <c r="Z321" s="127">
        <f t="shared" si="148"/>
        <v>18490.130043235808</v>
      </c>
      <c r="AA321" s="56">
        <f t="shared" si="142"/>
        <v>96</v>
      </c>
      <c r="AB321" s="88">
        <f t="shared" si="127"/>
        <v>52735</v>
      </c>
      <c r="AC321" s="56">
        <f t="shared" si="145"/>
        <v>3</v>
      </c>
      <c r="AD321" s="85">
        <f t="shared" si="128"/>
        <v>0</v>
      </c>
      <c r="AE321" s="85">
        <f t="shared" si="122"/>
        <v>8.6999999999999994E-2</v>
      </c>
      <c r="AF321" s="85">
        <f t="shared" si="123"/>
        <v>31070.651844209893</v>
      </c>
      <c r="AG321" s="85">
        <f t="shared" si="121"/>
        <v>31004.637234985526</v>
      </c>
      <c r="AK321" s="56" t="str">
        <f t="shared" si="146"/>
        <v/>
      </c>
      <c r="AL321" s="56" t="str">
        <f t="shared" si="147"/>
        <v/>
      </c>
    </row>
    <row r="322" spans="1:38" ht="15.75" thickBot="1" x14ac:dyDescent="0.25">
      <c r="A322" s="118">
        <f t="shared" si="125"/>
        <v>264</v>
      </c>
      <c r="B322" s="123">
        <f t="shared" si="129"/>
        <v>52763</v>
      </c>
      <c r="C322" s="123">
        <f t="shared" si="143"/>
        <v>52768</v>
      </c>
      <c r="D322" s="250">
        <f t="shared" si="130"/>
        <v>31004.637234985526</v>
      </c>
      <c r="E322" s="251">
        <f t="shared" si="120"/>
        <v>31004.637234985526</v>
      </c>
      <c r="F322" s="251">
        <f t="shared" si="144"/>
        <v>15210.64</v>
      </c>
      <c r="G322" s="263">
        <f t="shared" si="131"/>
        <v>15794</v>
      </c>
      <c r="H322" s="251">
        <f t="shared" si="132"/>
        <v>2128134.9500000002</v>
      </c>
      <c r="I322" s="124"/>
      <c r="J322" s="103"/>
      <c r="K322" s="104"/>
      <c r="L322" s="105"/>
      <c r="M322" s="158"/>
      <c r="N322" s="122">
        <f t="shared" si="133"/>
        <v>0</v>
      </c>
      <c r="O322" s="56">
        <f t="shared" si="134"/>
        <v>15</v>
      </c>
      <c r="P322" s="56">
        <f t="shared" si="135"/>
        <v>15</v>
      </c>
      <c r="Q322" s="56">
        <f t="shared" si="136"/>
        <v>6</v>
      </c>
      <c r="R322" s="56">
        <f t="shared" si="137"/>
        <v>2044</v>
      </c>
      <c r="S322" s="56">
        <f t="shared" si="138"/>
        <v>366</v>
      </c>
      <c r="T322" s="56">
        <f t="shared" si="126"/>
        <v>30</v>
      </c>
      <c r="U322" s="56">
        <f t="shared" si="139"/>
        <v>16</v>
      </c>
      <c r="V322" s="56">
        <f t="shared" si="140"/>
        <v>15</v>
      </c>
      <c r="W322" s="126">
        <f t="shared" si="141"/>
        <v>0</v>
      </c>
      <c r="X322" s="56">
        <f t="shared" si="124"/>
        <v>4058</v>
      </c>
      <c r="Y322" s="127">
        <f t="shared" si="149"/>
        <v>6626.53</v>
      </c>
      <c r="Z322" s="127">
        <f t="shared" si="148"/>
        <v>18490.130043235808</v>
      </c>
      <c r="AA322" s="56">
        <f t="shared" si="142"/>
        <v>95</v>
      </c>
      <c r="AB322" s="88">
        <f t="shared" si="127"/>
        <v>52766</v>
      </c>
      <c r="AC322" s="56">
        <f t="shared" si="145"/>
        <v>6</v>
      </c>
      <c r="AD322" s="85">
        <f t="shared" si="128"/>
        <v>0</v>
      </c>
      <c r="AE322" s="85">
        <f t="shared" si="122"/>
        <v>8.6999999999999994E-2</v>
      </c>
      <c r="AF322" s="85">
        <f t="shared" si="123"/>
        <v>31067.889268095612</v>
      </c>
      <c r="AG322" s="85">
        <f t="shared" si="121"/>
        <v>31004.637234985526</v>
      </c>
      <c r="AK322" s="56" t="str">
        <f t="shared" si="146"/>
        <v/>
      </c>
      <c r="AL322" s="56" t="str">
        <f t="shared" si="147"/>
        <v/>
      </c>
    </row>
    <row r="323" spans="1:38" ht="15.75" thickBot="1" x14ac:dyDescent="0.25">
      <c r="A323" s="118">
        <f t="shared" si="125"/>
        <v>265</v>
      </c>
      <c r="B323" s="123">
        <f t="shared" si="129"/>
        <v>52793</v>
      </c>
      <c r="C323" s="123">
        <f t="shared" si="143"/>
        <v>52796</v>
      </c>
      <c r="D323" s="250">
        <f t="shared" si="130"/>
        <v>31004.637234985526</v>
      </c>
      <c r="E323" s="251">
        <f t="shared" si="120"/>
        <v>31004.637234985526</v>
      </c>
      <c r="F323" s="251">
        <f t="shared" si="144"/>
        <v>15828.6</v>
      </c>
      <c r="G323" s="263">
        <f t="shared" si="131"/>
        <v>15176.04</v>
      </c>
      <c r="H323" s="251">
        <f t="shared" si="132"/>
        <v>2112306.35</v>
      </c>
      <c r="I323" s="124"/>
      <c r="J323" s="103"/>
      <c r="K323" s="104"/>
      <c r="L323" s="105"/>
      <c r="M323" s="158"/>
      <c r="N323" s="122">
        <f t="shared" si="133"/>
        <v>0</v>
      </c>
      <c r="O323" s="56">
        <f t="shared" si="134"/>
        <v>15</v>
      </c>
      <c r="P323" s="56">
        <f t="shared" si="135"/>
        <v>15</v>
      </c>
      <c r="Q323" s="56">
        <f t="shared" si="136"/>
        <v>7</v>
      </c>
      <c r="R323" s="56">
        <f t="shared" si="137"/>
        <v>2044</v>
      </c>
      <c r="S323" s="56">
        <f t="shared" si="138"/>
        <v>366</v>
      </c>
      <c r="T323" s="56">
        <f t="shared" si="126"/>
        <v>31</v>
      </c>
      <c r="U323" s="56">
        <f t="shared" si="139"/>
        <v>15</v>
      </c>
      <c r="V323" s="56">
        <f t="shared" si="140"/>
        <v>15</v>
      </c>
      <c r="W323" s="126">
        <f t="shared" si="141"/>
        <v>0</v>
      </c>
      <c r="X323" s="56">
        <f t="shared" si="124"/>
        <v>4057</v>
      </c>
      <c r="Y323" s="127">
        <f t="shared" si="149"/>
        <v>6579.51</v>
      </c>
      <c r="Z323" s="127">
        <f t="shared" si="148"/>
        <v>18490.130043235808</v>
      </c>
      <c r="AA323" s="56">
        <f t="shared" si="142"/>
        <v>94</v>
      </c>
      <c r="AB323" s="88">
        <f t="shared" si="127"/>
        <v>52796</v>
      </c>
      <c r="AC323" s="56">
        <f t="shared" si="145"/>
        <v>1</v>
      </c>
      <c r="AD323" s="85">
        <f t="shared" si="128"/>
        <v>0</v>
      </c>
      <c r="AE323" s="85">
        <f t="shared" si="122"/>
        <v>8.6999999999999994E-2</v>
      </c>
      <c r="AF323" s="85">
        <f t="shared" si="123"/>
        <v>31072.532239988341</v>
      </c>
      <c r="AG323" s="85">
        <f t="shared" si="121"/>
        <v>31004.637234985526</v>
      </c>
      <c r="AK323" s="56" t="str">
        <f t="shared" si="146"/>
        <v/>
      </c>
      <c r="AL323" s="56" t="str">
        <f t="shared" si="147"/>
        <v/>
      </c>
    </row>
    <row r="324" spans="1:38" ht="15.75" thickBot="1" x14ac:dyDescent="0.25">
      <c r="A324" s="118">
        <f t="shared" si="125"/>
        <v>266</v>
      </c>
      <c r="B324" s="123">
        <f t="shared" si="129"/>
        <v>52824</v>
      </c>
      <c r="C324" s="123">
        <f t="shared" si="143"/>
        <v>52827</v>
      </c>
      <c r="D324" s="250">
        <f t="shared" si="130"/>
        <v>31004.637234985526</v>
      </c>
      <c r="E324" s="251">
        <f t="shared" si="120"/>
        <v>31004.637234985526</v>
      </c>
      <c r="F324" s="251">
        <f t="shared" si="144"/>
        <v>15439.37</v>
      </c>
      <c r="G324" s="263">
        <f t="shared" si="131"/>
        <v>15565.27</v>
      </c>
      <c r="H324" s="251">
        <f t="shared" si="132"/>
        <v>2096866.98</v>
      </c>
      <c r="I324" s="124"/>
      <c r="J324" s="103"/>
      <c r="K324" s="104"/>
      <c r="L324" s="105"/>
      <c r="M324" s="158"/>
      <c r="N324" s="122">
        <f t="shared" si="133"/>
        <v>0</v>
      </c>
      <c r="O324" s="56">
        <f t="shared" si="134"/>
        <v>15</v>
      </c>
      <c r="P324" s="56">
        <f t="shared" si="135"/>
        <v>15</v>
      </c>
      <c r="Q324" s="56">
        <f t="shared" si="136"/>
        <v>8</v>
      </c>
      <c r="R324" s="56">
        <f t="shared" si="137"/>
        <v>2044</v>
      </c>
      <c r="S324" s="56">
        <f t="shared" si="138"/>
        <v>366</v>
      </c>
      <c r="T324" s="56">
        <f t="shared" si="126"/>
        <v>31</v>
      </c>
      <c r="U324" s="56">
        <f t="shared" si="139"/>
        <v>16</v>
      </c>
      <c r="V324" s="56">
        <f t="shared" si="140"/>
        <v>15</v>
      </c>
      <c r="W324" s="126">
        <f t="shared" si="141"/>
        <v>0</v>
      </c>
      <c r="X324" s="56">
        <f t="shared" si="124"/>
        <v>4056</v>
      </c>
      <c r="Y324" s="127">
        <f t="shared" si="149"/>
        <v>6530.57</v>
      </c>
      <c r="Z324" s="127">
        <f t="shared" si="148"/>
        <v>18490.130043235808</v>
      </c>
      <c r="AA324" s="56">
        <f t="shared" si="142"/>
        <v>93</v>
      </c>
      <c r="AB324" s="88">
        <f t="shared" si="127"/>
        <v>52827</v>
      </c>
      <c r="AC324" s="56">
        <f t="shared" si="145"/>
        <v>4</v>
      </c>
      <c r="AD324" s="85">
        <f t="shared" si="128"/>
        <v>0</v>
      </c>
      <c r="AE324" s="85">
        <f t="shared" si="122"/>
        <v>8.6999999999999994E-2</v>
      </c>
      <c r="AF324" s="85">
        <f t="shared" si="123"/>
        <v>31069.81040528883</v>
      </c>
      <c r="AG324" s="85">
        <f t="shared" si="121"/>
        <v>31004.637234985526</v>
      </c>
      <c r="AK324" s="56" t="str">
        <f t="shared" si="146"/>
        <v/>
      </c>
      <c r="AL324" s="56" t="str">
        <f t="shared" si="147"/>
        <v/>
      </c>
    </row>
    <row r="325" spans="1:38" ht="15.75" thickBot="1" x14ac:dyDescent="0.25">
      <c r="A325" s="118">
        <f t="shared" si="125"/>
        <v>267</v>
      </c>
      <c r="B325" s="123">
        <f t="shared" si="129"/>
        <v>52855</v>
      </c>
      <c r="C325" s="123">
        <f t="shared" si="143"/>
        <v>52859</v>
      </c>
      <c r="D325" s="250">
        <f t="shared" si="130"/>
        <v>31004.637234985526</v>
      </c>
      <c r="E325" s="251">
        <f t="shared" si="120"/>
        <v>31004.637234985526</v>
      </c>
      <c r="F325" s="251">
        <f t="shared" si="144"/>
        <v>15553.14</v>
      </c>
      <c r="G325" s="263">
        <f t="shared" si="131"/>
        <v>15451.5</v>
      </c>
      <c r="H325" s="251">
        <f t="shared" si="132"/>
        <v>2081313.84</v>
      </c>
      <c r="I325" s="124"/>
      <c r="J325" s="103"/>
      <c r="K325" s="104"/>
      <c r="L325" s="105"/>
      <c r="M325" s="158"/>
      <c r="N325" s="122">
        <f t="shared" si="133"/>
        <v>0</v>
      </c>
      <c r="O325" s="56">
        <f t="shared" si="134"/>
        <v>15</v>
      </c>
      <c r="P325" s="56">
        <f t="shared" si="135"/>
        <v>15</v>
      </c>
      <c r="Q325" s="56">
        <f t="shared" si="136"/>
        <v>9</v>
      </c>
      <c r="R325" s="56">
        <f t="shared" si="137"/>
        <v>2044</v>
      </c>
      <c r="S325" s="56">
        <f t="shared" si="138"/>
        <v>366</v>
      </c>
      <c r="T325" s="56">
        <f t="shared" si="126"/>
        <v>30</v>
      </c>
      <c r="U325" s="56">
        <f t="shared" si="139"/>
        <v>16</v>
      </c>
      <c r="V325" s="56">
        <f t="shared" si="140"/>
        <v>15</v>
      </c>
      <c r="W325" s="126">
        <f t="shared" si="141"/>
        <v>0</v>
      </c>
      <c r="X325" s="56">
        <f t="shared" si="124"/>
        <v>4055</v>
      </c>
      <c r="Y325" s="127">
        <f t="shared" si="149"/>
        <v>6482.84</v>
      </c>
      <c r="Z325" s="127">
        <f t="shared" si="148"/>
        <v>18490.130043235808</v>
      </c>
      <c r="AA325" s="56">
        <f t="shared" si="142"/>
        <v>92</v>
      </c>
      <c r="AB325" s="88">
        <f t="shared" si="127"/>
        <v>52858</v>
      </c>
      <c r="AC325" s="56">
        <f t="shared" si="145"/>
        <v>7</v>
      </c>
      <c r="AD325" s="85">
        <f t="shared" si="128"/>
        <v>0</v>
      </c>
      <c r="AE325" s="85">
        <f t="shared" si="122"/>
        <v>8.6999999999999994E-2</v>
      </c>
      <c r="AF325" s="85">
        <f t="shared" si="123"/>
        <v>31074.496614651449</v>
      </c>
      <c r="AG325" s="85">
        <f t="shared" si="121"/>
        <v>31004.637234985526</v>
      </c>
      <c r="AK325" s="56" t="str">
        <f t="shared" si="146"/>
        <v/>
      </c>
      <c r="AL325" s="56" t="str">
        <f t="shared" si="147"/>
        <v/>
      </c>
    </row>
    <row r="326" spans="1:38" ht="15.75" thickBot="1" x14ac:dyDescent="0.25">
      <c r="A326" s="118">
        <f t="shared" si="125"/>
        <v>268</v>
      </c>
      <c r="B326" s="123">
        <f t="shared" si="129"/>
        <v>52885</v>
      </c>
      <c r="C326" s="123">
        <f t="shared" si="143"/>
        <v>52888</v>
      </c>
      <c r="D326" s="250">
        <f t="shared" si="130"/>
        <v>31004.637234985526</v>
      </c>
      <c r="E326" s="251">
        <f t="shared" si="120"/>
        <v>31004.637234985526</v>
      </c>
      <c r="F326" s="251">
        <f t="shared" si="144"/>
        <v>16162.48</v>
      </c>
      <c r="G326" s="263">
        <f t="shared" si="131"/>
        <v>14842.16</v>
      </c>
      <c r="H326" s="251">
        <f t="shared" si="132"/>
        <v>2065151.36</v>
      </c>
      <c r="I326" s="124"/>
      <c r="J326" s="103"/>
      <c r="K326" s="104"/>
      <c r="L326" s="105"/>
      <c r="M326" s="158"/>
      <c r="N326" s="122">
        <f t="shared" si="133"/>
        <v>1</v>
      </c>
      <c r="O326" s="56">
        <f t="shared" si="134"/>
        <v>15</v>
      </c>
      <c r="P326" s="56">
        <f t="shared" si="135"/>
        <v>15</v>
      </c>
      <c r="Q326" s="56">
        <f t="shared" si="136"/>
        <v>10</v>
      </c>
      <c r="R326" s="56">
        <f t="shared" si="137"/>
        <v>2044</v>
      </c>
      <c r="S326" s="56">
        <f t="shared" si="138"/>
        <v>366</v>
      </c>
      <c r="T326" s="56">
        <f t="shared" si="126"/>
        <v>31</v>
      </c>
      <c r="U326" s="56">
        <f t="shared" si="139"/>
        <v>15</v>
      </c>
      <c r="V326" s="56">
        <f t="shared" si="140"/>
        <v>15</v>
      </c>
      <c r="W326" s="126">
        <f t="shared" si="141"/>
        <v>0</v>
      </c>
      <c r="X326" s="56">
        <f t="shared" si="124"/>
        <v>4054</v>
      </c>
      <c r="Y326" s="127">
        <f t="shared" si="149"/>
        <v>6434.75</v>
      </c>
      <c r="Z326" s="127">
        <f t="shared" si="148"/>
        <v>18490.130043235808</v>
      </c>
      <c r="AA326" s="56">
        <f t="shared" si="142"/>
        <v>91</v>
      </c>
      <c r="AB326" s="88">
        <f t="shared" si="127"/>
        <v>52888</v>
      </c>
      <c r="AC326" s="56">
        <f t="shared" si="145"/>
        <v>2</v>
      </c>
      <c r="AD326" s="85">
        <f t="shared" si="128"/>
        <v>0</v>
      </c>
      <c r="AE326" s="85">
        <f t="shared" si="122"/>
        <v>8.6999999999999994E-2</v>
      </c>
      <c r="AF326" s="85">
        <f t="shared" si="123"/>
        <v>31079.261148977526</v>
      </c>
      <c r="AG326" s="85">
        <f t="shared" si="121"/>
        <v>31004.637234985526</v>
      </c>
      <c r="AK326" s="56" t="str">
        <f t="shared" si="146"/>
        <v>Есть</v>
      </c>
      <c r="AL326" s="56" t="str">
        <f t="shared" si="147"/>
        <v>Нет</v>
      </c>
    </row>
    <row r="327" spans="1:38" ht="15.75" thickBot="1" x14ac:dyDescent="0.25">
      <c r="A327" s="118">
        <f t="shared" si="125"/>
        <v>269</v>
      </c>
      <c r="B327" s="123">
        <f t="shared" si="129"/>
        <v>52916</v>
      </c>
      <c r="C327" s="123">
        <f t="shared" si="143"/>
        <v>52919</v>
      </c>
      <c r="D327" s="250">
        <f t="shared" si="130"/>
        <v>31004.637234985526</v>
      </c>
      <c r="E327" s="251">
        <f t="shared" si="120"/>
        <v>31004.637234985526</v>
      </c>
      <c r="F327" s="251">
        <f t="shared" si="144"/>
        <v>15786.84</v>
      </c>
      <c r="G327" s="263">
        <f t="shared" si="131"/>
        <v>15217.8</v>
      </c>
      <c r="H327" s="251">
        <f t="shared" si="132"/>
        <v>2049364.52</v>
      </c>
      <c r="I327" s="124"/>
      <c r="J327" s="103"/>
      <c r="K327" s="104"/>
      <c r="L327" s="105"/>
      <c r="M327" s="158"/>
      <c r="N327" s="122">
        <f t="shared" si="133"/>
        <v>0</v>
      </c>
      <c r="O327" s="56">
        <f t="shared" si="134"/>
        <v>15</v>
      </c>
      <c r="P327" s="56">
        <f t="shared" si="135"/>
        <v>15</v>
      </c>
      <c r="Q327" s="56">
        <f t="shared" si="136"/>
        <v>11</v>
      </c>
      <c r="R327" s="56">
        <f t="shared" si="137"/>
        <v>2044</v>
      </c>
      <c r="S327" s="56">
        <f t="shared" si="138"/>
        <v>366</v>
      </c>
      <c r="T327" s="56">
        <f t="shared" si="126"/>
        <v>30</v>
      </c>
      <c r="U327" s="56">
        <f t="shared" si="139"/>
        <v>16</v>
      </c>
      <c r="V327" s="56">
        <f t="shared" si="140"/>
        <v>15</v>
      </c>
      <c r="W327" s="126">
        <f t="shared" si="141"/>
        <v>0</v>
      </c>
      <c r="X327" s="56">
        <f t="shared" si="124"/>
        <v>4053</v>
      </c>
      <c r="Y327" s="127">
        <f t="shared" si="149"/>
        <v>6384.78</v>
      </c>
      <c r="Z327" s="127">
        <f t="shared" si="148"/>
        <v>18490.130043235808</v>
      </c>
      <c r="AA327" s="56">
        <f t="shared" si="142"/>
        <v>90</v>
      </c>
      <c r="AB327" s="88">
        <f t="shared" si="127"/>
        <v>52919</v>
      </c>
      <c r="AC327" s="56">
        <f t="shared" si="145"/>
        <v>5</v>
      </c>
      <c r="AD327" s="85">
        <f t="shared" si="128"/>
        <v>0</v>
      </c>
      <c r="AE327" s="85">
        <f t="shared" si="122"/>
        <v>8.6999999999999994E-2</v>
      </c>
      <c r="AF327" s="85">
        <f t="shared" si="123"/>
        <v>31076.661672307575</v>
      </c>
      <c r="AG327" s="85">
        <f t="shared" si="121"/>
        <v>31004.637234985526</v>
      </c>
      <c r="AK327" s="56" t="str">
        <f t="shared" si="146"/>
        <v/>
      </c>
      <c r="AL327" s="56" t="str">
        <f t="shared" si="147"/>
        <v/>
      </c>
    </row>
    <row r="328" spans="1:38" ht="15.75" thickBot="1" x14ac:dyDescent="0.25">
      <c r="A328" s="118">
        <f t="shared" si="125"/>
        <v>270</v>
      </c>
      <c r="B328" s="123">
        <f t="shared" si="129"/>
        <v>52946</v>
      </c>
      <c r="C328" s="123">
        <f t="shared" si="143"/>
        <v>52950</v>
      </c>
      <c r="D328" s="250">
        <f t="shared" si="130"/>
        <v>31004.637234985526</v>
      </c>
      <c r="E328" s="251">
        <f t="shared" si="120"/>
        <v>31004.637234985526</v>
      </c>
      <c r="F328" s="251">
        <f t="shared" si="144"/>
        <v>16390.32</v>
      </c>
      <c r="G328" s="263">
        <f t="shared" si="131"/>
        <v>14614.32</v>
      </c>
      <c r="H328" s="251">
        <f t="shared" si="132"/>
        <v>2032974.2</v>
      </c>
      <c r="I328" s="124"/>
      <c r="J328" s="103"/>
      <c r="K328" s="104"/>
      <c r="L328" s="105"/>
      <c r="M328" s="158"/>
      <c r="N328" s="122">
        <f t="shared" si="133"/>
        <v>0</v>
      </c>
      <c r="O328" s="56">
        <f t="shared" si="134"/>
        <v>15</v>
      </c>
      <c r="P328" s="56">
        <f t="shared" si="135"/>
        <v>15</v>
      </c>
      <c r="Q328" s="56">
        <f t="shared" si="136"/>
        <v>12</v>
      </c>
      <c r="R328" s="56">
        <f t="shared" si="137"/>
        <v>2044</v>
      </c>
      <c r="S328" s="56">
        <f t="shared" si="138"/>
        <v>366</v>
      </c>
      <c r="T328" s="56">
        <f t="shared" si="126"/>
        <v>31</v>
      </c>
      <c r="U328" s="56">
        <f t="shared" si="139"/>
        <v>15</v>
      </c>
      <c r="V328" s="56">
        <f t="shared" si="140"/>
        <v>15</v>
      </c>
      <c r="W328" s="126">
        <f t="shared" si="141"/>
        <v>0</v>
      </c>
      <c r="X328" s="56">
        <f t="shared" si="124"/>
        <v>4052</v>
      </c>
      <c r="Y328" s="127">
        <f t="shared" si="149"/>
        <v>6335.98</v>
      </c>
      <c r="Z328" s="127">
        <f t="shared" si="148"/>
        <v>18490.130043235808</v>
      </c>
      <c r="AA328" s="56">
        <f t="shared" si="142"/>
        <v>89</v>
      </c>
      <c r="AB328" s="88">
        <f t="shared" si="127"/>
        <v>52949</v>
      </c>
      <c r="AC328" s="56">
        <f t="shared" si="145"/>
        <v>7</v>
      </c>
      <c r="AD328" s="85">
        <f t="shared" si="128"/>
        <v>0</v>
      </c>
      <c r="AE328" s="85">
        <f t="shared" si="122"/>
        <v>8.6999999999999994E-2</v>
      </c>
      <c r="AF328" s="85">
        <f t="shared" si="123"/>
        <v>31081.476613874675</v>
      </c>
      <c r="AG328" s="85">
        <f t="shared" si="121"/>
        <v>31004.637234985526</v>
      </c>
      <c r="AK328" s="56" t="str">
        <f t="shared" si="146"/>
        <v/>
      </c>
      <c r="AL328" s="56" t="str">
        <f t="shared" si="147"/>
        <v/>
      </c>
    </row>
    <row r="329" spans="1:38" ht="15.75" thickBot="1" x14ac:dyDescent="0.25">
      <c r="A329" s="118">
        <f t="shared" si="125"/>
        <v>271</v>
      </c>
      <c r="B329" s="123">
        <f t="shared" si="129"/>
        <v>52977</v>
      </c>
      <c r="C329" s="123">
        <f t="shared" si="143"/>
        <v>52980</v>
      </c>
      <c r="D329" s="250">
        <f t="shared" si="130"/>
        <v>31004.637234985526</v>
      </c>
      <c r="E329" s="251">
        <f t="shared" si="120"/>
        <v>31004.637234985526</v>
      </c>
      <c r="F329" s="251">
        <f t="shared" si="144"/>
        <v>16004.09</v>
      </c>
      <c r="G329" s="263">
        <f t="shared" si="131"/>
        <v>15000.55</v>
      </c>
      <c r="H329" s="251">
        <f t="shared" si="132"/>
        <v>2016970.1099999999</v>
      </c>
      <c r="I329" s="124"/>
      <c r="J329" s="103"/>
      <c r="K329" s="104"/>
      <c r="L329" s="105"/>
      <c r="M329" s="158"/>
      <c r="N329" s="122">
        <f t="shared" si="133"/>
        <v>0</v>
      </c>
      <c r="O329" s="56">
        <f t="shared" si="134"/>
        <v>15</v>
      </c>
      <c r="P329" s="56">
        <f t="shared" si="135"/>
        <v>15</v>
      </c>
      <c r="Q329" s="56">
        <f t="shared" si="136"/>
        <v>1</v>
      </c>
      <c r="R329" s="56">
        <f t="shared" si="137"/>
        <v>2045</v>
      </c>
      <c r="S329" s="56">
        <f t="shared" si="138"/>
        <v>365</v>
      </c>
      <c r="T329" s="56">
        <f t="shared" si="126"/>
        <v>31</v>
      </c>
      <c r="U329" s="56">
        <f t="shared" si="139"/>
        <v>16</v>
      </c>
      <c r="V329" s="56">
        <f t="shared" si="140"/>
        <v>15</v>
      </c>
      <c r="W329" s="126">
        <f t="shared" si="141"/>
        <v>0</v>
      </c>
      <c r="X329" s="56">
        <f t="shared" si="124"/>
        <v>4051</v>
      </c>
      <c r="Y329" s="127">
        <f t="shared" si="149"/>
        <v>6285.3</v>
      </c>
      <c r="Z329" s="127">
        <f t="shared" si="148"/>
        <v>18490.130043235808</v>
      </c>
      <c r="AA329" s="56">
        <f t="shared" si="142"/>
        <v>88</v>
      </c>
      <c r="AB329" s="88">
        <f t="shared" si="127"/>
        <v>52980</v>
      </c>
      <c r="AC329" s="56">
        <f t="shared" si="145"/>
        <v>3</v>
      </c>
      <c r="AD329" s="85">
        <f t="shared" si="128"/>
        <v>0</v>
      </c>
      <c r="AE329" s="85">
        <f t="shared" si="122"/>
        <v>8.6999999999999994E-2</v>
      </c>
      <c r="AF329" s="85">
        <f t="shared" si="123"/>
        <v>31078.92764845612</v>
      </c>
      <c r="AG329" s="85">
        <f t="shared" si="121"/>
        <v>31004.637234985526</v>
      </c>
      <c r="AK329" s="56" t="str">
        <f t="shared" si="146"/>
        <v/>
      </c>
      <c r="AL329" s="56" t="str">
        <f t="shared" si="147"/>
        <v/>
      </c>
    </row>
    <row r="330" spans="1:38" ht="15.75" thickBot="1" x14ac:dyDescent="0.25">
      <c r="A330" s="118">
        <f t="shared" si="125"/>
        <v>272</v>
      </c>
      <c r="B330" s="123">
        <f t="shared" si="129"/>
        <v>53008</v>
      </c>
      <c r="C330" s="123">
        <f t="shared" si="143"/>
        <v>53013</v>
      </c>
      <c r="D330" s="250">
        <f t="shared" si="130"/>
        <v>31004.637234985526</v>
      </c>
      <c r="E330" s="251">
        <f t="shared" si="120"/>
        <v>31004.637234985526</v>
      </c>
      <c r="F330" s="251">
        <f t="shared" si="144"/>
        <v>16101.16</v>
      </c>
      <c r="G330" s="263">
        <f t="shared" si="131"/>
        <v>14903.48</v>
      </c>
      <c r="H330" s="251">
        <f t="shared" si="132"/>
        <v>2000868.95</v>
      </c>
      <c r="I330" s="124"/>
      <c r="J330" s="103"/>
      <c r="K330" s="104"/>
      <c r="L330" s="105"/>
      <c r="M330" s="158"/>
      <c r="N330" s="122">
        <f t="shared" si="133"/>
        <v>0</v>
      </c>
      <c r="O330" s="56">
        <f t="shared" si="134"/>
        <v>15</v>
      </c>
      <c r="P330" s="56">
        <f t="shared" si="135"/>
        <v>15</v>
      </c>
      <c r="Q330" s="56">
        <f t="shared" si="136"/>
        <v>2</v>
      </c>
      <c r="R330" s="56">
        <f t="shared" si="137"/>
        <v>2045</v>
      </c>
      <c r="S330" s="56">
        <f t="shared" si="138"/>
        <v>365</v>
      </c>
      <c r="T330" s="56">
        <f t="shared" si="126"/>
        <v>28</v>
      </c>
      <c r="U330" s="56">
        <f t="shared" si="139"/>
        <v>16</v>
      </c>
      <c r="V330" s="56">
        <f t="shared" si="140"/>
        <v>15</v>
      </c>
      <c r="W330" s="126">
        <f t="shared" si="141"/>
        <v>0</v>
      </c>
      <c r="X330" s="56">
        <f t="shared" si="124"/>
        <v>4050</v>
      </c>
      <c r="Y330" s="127">
        <f t="shared" si="149"/>
        <v>6235.82</v>
      </c>
      <c r="Z330" s="127">
        <f t="shared" si="148"/>
        <v>18490.130043235808</v>
      </c>
      <c r="AA330" s="56">
        <f t="shared" si="142"/>
        <v>87</v>
      </c>
      <c r="AB330" s="88">
        <f t="shared" si="127"/>
        <v>53011</v>
      </c>
      <c r="AC330" s="56">
        <f t="shared" si="145"/>
        <v>6</v>
      </c>
      <c r="AD330" s="85">
        <f t="shared" si="128"/>
        <v>0</v>
      </c>
      <c r="AE330" s="85">
        <f t="shared" si="122"/>
        <v>8.6999999999999994E-2</v>
      </c>
      <c r="AF330" s="85">
        <f t="shared" si="123"/>
        <v>31084.102368224019</v>
      </c>
      <c r="AG330" s="85">
        <f t="shared" si="121"/>
        <v>31004.637234985526</v>
      </c>
      <c r="AK330" s="56" t="str">
        <f t="shared" si="146"/>
        <v/>
      </c>
      <c r="AL330" s="56" t="str">
        <f t="shared" si="147"/>
        <v/>
      </c>
    </row>
    <row r="331" spans="1:38" ht="15.75" thickBot="1" x14ac:dyDescent="0.25">
      <c r="A331" s="118">
        <f t="shared" si="125"/>
        <v>273</v>
      </c>
      <c r="B331" s="123">
        <f t="shared" si="129"/>
        <v>53036</v>
      </c>
      <c r="C331" s="123">
        <f t="shared" si="143"/>
        <v>53041</v>
      </c>
      <c r="D331" s="250">
        <f t="shared" si="130"/>
        <v>31004.637234985526</v>
      </c>
      <c r="E331" s="251">
        <f t="shared" si="120"/>
        <v>31004.637234985526</v>
      </c>
      <c r="F331" s="251">
        <f t="shared" si="144"/>
        <v>17650.900000000001</v>
      </c>
      <c r="G331" s="263">
        <f t="shared" si="131"/>
        <v>13353.74</v>
      </c>
      <c r="H331" s="251">
        <f t="shared" si="132"/>
        <v>1983218.05</v>
      </c>
      <c r="I331" s="124"/>
      <c r="J331" s="103"/>
      <c r="K331" s="104"/>
      <c r="L331" s="105"/>
      <c r="M331" s="158"/>
      <c r="N331" s="122">
        <f t="shared" si="133"/>
        <v>0</v>
      </c>
      <c r="O331" s="56">
        <f t="shared" si="134"/>
        <v>15</v>
      </c>
      <c r="P331" s="56">
        <f t="shared" si="135"/>
        <v>15</v>
      </c>
      <c r="Q331" s="56">
        <f t="shared" si="136"/>
        <v>3</v>
      </c>
      <c r="R331" s="56">
        <f t="shared" si="137"/>
        <v>2045</v>
      </c>
      <c r="S331" s="56">
        <f t="shared" si="138"/>
        <v>365</v>
      </c>
      <c r="T331" s="56">
        <f t="shared" si="126"/>
        <v>31</v>
      </c>
      <c r="U331" s="56">
        <f t="shared" si="139"/>
        <v>13</v>
      </c>
      <c r="V331" s="56">
        <f t="shared" si="140"/>
        <v>15</v>
      </c>
      <c r="W331" s="126">
        <f t="shared" si="141"/>
        <v>0</v>
      </c>
      <c r="X331" s="56">
        <f t="shared" si="124"/>
        <v>4049</v>
      </c>
      <c r="Y331" s="127">
        <f t="shared" si="149"/>
        <v>6186.04</v>
      </c>
      <c r="Z331" s="127">
        <f t="shared" si="148"/>
        <v>18490.130043235808</v>
      </c>
      <c r="AA331" s="56">
        <f t="shared" si="142"/>
        <v>86</v>
      </c>
      <c r="AB331" s="88">
        <f t="shared" si="127"/>
        <v>53039</v>
      </c>
      <c r="AC331" s="56">
        <f t="shared" si="145"/>
        <v>6</v>
      </c>
      <c r="AD331" s="85">
        <f t="shared" si="128"/>
        <v>0</v>
      </c>
      <c r="AE331" s="85">
        <f t="shared" si="122"/>
        <v>8.6999999999999994E-2</v>
      </c>
      <c r="AF331" s="85">
        <f t="shared" si="123"/>
        <v>31089.694670067584</v>
      </c>
      <c r="AG331" s="85">
        <f t="shared" si="121"/>
        <v>31004.637234985526</v>
      </c>
      <c r="AK331" s="56" t="str">
        <f t="shared" si="146"/>
        <v/>
      </c>
      <c r="AL331" s="56" t="str">
        <f t="shared" si="147"/>
        <v/>
      </c>
    </row>
    <row r="332" spans="1:38" ht="15.75" thickBot="1" x14ac:dyDescent="0.25">
      <c r="A332" s="118">
        <f t="shared" si="125"/>
        <v>274</v>
      </c>
      <c r="B332" s="123">
        <f t="shared" si="129"/>
        <v>53067</v>
      </c>
      <c r="C332" s="123">
        <f t="shared" si="143"/>
        <v>53070</v>
      </c>
      <c r="D332" s="250">
        <f t="shared" si="130"/>
        <v>31004.637234985526</v>
      </c>
      <c r="E332" s="251">
        <f t="shared" si="120"/>
        <v>31004.637234985526</v>
      </c>
      <c r="F332" s="251">
        <f t="shared" si="144"/>
        <v>16350.56</v>
      </c>
      <c r="G332" s="263">
        <f t="shared" si="131"/>
        <v>14654.08</v>
      </c>
      <c r="H332" s="251">
        <f t="shared" si="132"/>
        <v>1966867.49</v>
      </c>
      <c r="I332" s="124"/>
      <c r="J332" s="103"/>
      <c r="K332" s="104"/>
      <c r="L332" s="105"/>
      <c r="M332" s="158"/>
      <c r="N332" s="122">
        <f t="shared" si="133"/>
        <v>1</v>
      </c>
      <c r="O332" s="56">
        <f t="shared" si="134"/>
        <v>15</v>
      </c>
      <c r="P332" s="56">
        <f t="shared" si="135"/>
        <v>15</v>
      </c>
      <c r="Q332" s="56">
        <f t="shared" si="136"/>
        <v>4</v>
      </c>
      <c r="R332" s="56">
        <f t="shared" si="137"/>
        <v>2045</v>
      </c>
      <c r="S332" s="56">
        <f t="shared" si="138"/>
        <v>365</v>
      </c>
      <c r="T332" s="56">
        <f t="shared" si="126"/>
        <v>30</v>
      </c>
      <c r="U332" s="56">
        <f t="shared" si="139"/>
        <v>16</v>
      </c>
      <c r="V332" s="56">
        <f t="shared" si="140"/>
        <v>15</v>
      </c>
      <c r="W332" s="126">
        <f t="shared" si="141"/>
        <v>0</v>
      </c>
      <c r="X332" s="56">
        <f t="shared" si="124"/>
        <v>4048</v>
      </c>
      <c r="Y332" s="127">
        <f t="shared" si="149"/>
        <v>6131.47</v>
      </c>
      <c r="Z332" s="127">
        <f t="shared" si="148"/>
        <v>18490.130043235808</v>
      </c>
      <c r="AA332" s="56">
        <f t="shared" si="142"/>
        <v>85</v>
      </c>
      <c r="AB332" s="88">
        <f t="shared" si="127"/>
        <v>53070</v>
      </c>
      <c r="AC332" s="56">
        <f t="shared" si="145"/>
        <v>2</v>
      </c>
      <c r="AD332" s="85">
        <f t="shared" si="128"/>
        <v>0</v>
      </c>
      <c r="AE332" s="85">
        <f t="shared" si="122"/>
        <v>8.6999999999999994E-2</v>
      </c>
      <c r="AF332" s="85">
        <f t="shared" si="123"/>
        <v>31072.96904749707</v>
      </c>
      <c r="AG332" s="85">
        <f t="shared" si="121"/>
        <v>31004.637234985526</v>
      </c>
      <c r="AK332" s="56" t="str">
        <f t="shared" si="146"/>
        <v>Есть</v>
      </c>
      <c r="AL332" s="56" t="str">
        <f t="shared" si="147"/>
        <v>Нет</v>
      </c>
    </row>
    <row r="333" spans="1:38" ht="15.75" thickBot="1" x14ac:dyDescent="0.25">
      <c r="A333" s="118">
        <f t="shared" si="125"/>
        <v>275</v>
      </c>
      <c r="B333" s="123">
        <f t="shared" si="129"/>
        <v>53097</v>
      </c>
      <c r="C333" s="123">
        <f t="shared" si="143"/>
        <v>53100</v>
      </c>
      <c r="D333" s="250">
        <f t="shared" si="130"/>
        <v>31004.637234985526</v>
      </c>
      <c r="E333" s="251">
        <f t="shared" si="120"/>
        <v>31004.637234985526</v>
      </c>
      <c r="F333" s="251">
        <f t="shared" si="144"/>
        <v>16940.189999999999</v>
      </c>
      <c r="G333" s="263">
        <f t="shared" si="131"/>
        <v>14064.45</v>
      </c>
      <c r="H333" s="251">
        <f t="shared" si="132"/>
        <v>1949927.3</v>
      </c>
      <c r="I333" s="124"/>
      <c r="J333" s="103"/>
      <c r="K333" s="104"/>
      <c r="L333" s="105"/>
      <c r="M333" s="158"/>
      <c r="N333" s="122">
        <f t="shared" si="133"/>
        <v>0</v>
      </c>
      <c r="O333" s="56">
        <f t="shared" si="134"/>
        <v>15</v>
      </c>
      <c r="P333" s="56">
        <f t="shared" si="135"/>
        <v>15</v>
      </c>
      <c r="Q333" s="56">
        <f t="shared" si="136"/>
        <v>5</v>
      </c>
      <c r="R333" s="56">
        <f t="shared" si="137"/>
        <v>2045</v>
      </c>
      <c r="S333" s="56">
        <f t="shared" si="138"/>
        <v>365</v>
      </c>
      <c r="T333" s="56">
        <f t="shared" si="126"/>
        <v>31</v>
      </c>
      <c r="U333" s="56">
        <f t="shared" si="139"/>
        <v>15</v>
      </c>
      <c r="V333" s="56">
        <f t="shared" si="140"/>
        <v>15</v>
      </c>
      <c r="W333" s="126">
        <f t="shared" si="141"/>
        <v>0</v>
      </c>
      <c r="X333" s="56">
        <f t="shared" si="124"/>
        <v>4047</v>
      </c>
      <c r="Y333" s="127">
        <f t="shared" si="149"/>
        <v>6080.92</v>
      </c>
      <c r="Z333" s="127">
        <f t="shared" si="148"/>
        <v>18490.130043235808</v>
      </c>
      <c r="AA333" s="56">
        <f t="shared" si="142"/>
        <v>84</v>
      </c>
      <c r="AB333" s="88">
        <f t="shared" si="127"/>
        <v>53100</v>
      </c>
      <c r="AC333" s="56">
        <f t="shared" si="145"/>
        <v>4</v>
      </c>
      <c r="AD333" s="85">
        <f t="shared" si="128"/>
        <v>0</v>
      </c>
      <c r="AE333" s="85">
        <f t="shared" si="122"/>
        <v>8.6999999999999994E-2</v>
      </c>
      <c r="AF333" s="85">
        <f t="shared" si="123"/>
        <v>31078.405815108432</v>
      </c>
      <c r="AG333" s="85">
        <f t="shared" si="121"/>
        <v>31004.637234985526</v>
      </c>
      <c r="AK333" s="56" t="str">
        <f t="shared" si="146"/>
        <v/>
      </c>
      <c r="AL333" s="56" t="str">
        <f t="shared" si="147"/>
        <v/>
      </c>
    </row>
    <row r="334" spans="1:38" ht="15.75" thickBot="1" x14ac:dyDescent="0.25">
      <c r="A334" s="118">
        <f t="shared" si="125"/>
        <v>276</v>
      </c>
      <c r="B334" s="123">
        <f t="shared" si="129"/>
        <v>53128</v>
      </c>
      <c r="C334" s="123">
        <f t="shared" si="143"/>
        <v>53132</v>
      </c>
      <c r="D334" s="250">
        <f t="shared" si="130"/>
        <v>31004.637234985526</v>
      </c>
      <c r="E334" s="251">
        <f t="shared" si="120"/>
        <v>31004.637234985526</v>
      </c>
      <c r="F334" s="251">
        <f t="shared" si="144"/>
        <v>16596.55</v>
      </c>
      <c r="G334" s="263">
        <f t="shared" si="131"/>
        <v>14408.09</v>
      </c>
      <c r="H334" s="251">
        <f t="shared" si="132"/>
        <v>1933330.75</v>
      </c>
      <c r="I334" s="124"/>
      <c r="J334" s="103"/>
      <c r="K334" s="104"/>
      <c r="L334" s="105"/>
      <c r="M334" s="158"/>
      <c r="N334" s="122">
        <f t="shared" si="133"/>
        <v>0</v>
      </c>
      <c r="O334" s="56">
        <f t="shared" si="134"/>
        <v>15</v>
      </c>
      <c r="P334" s="56">
        <f t="shared" si="135"/>
        <v>15</v>
      </c>
      <c r="Q334" s="56">
        <f t="shared" si="136"/>
        <v>6</v>
      </c>
      <c r="R334" s="56">
        <f t="shared" si="137"/>
        <v>2045</v>
      </c>
      <c r="S334" s="56">
        <f t="shared" si="138"/>
        <v>365</v>
      </c>
      <c r="T334" s="56">
        <f t="shared" si="126"/>
        <v>30</v>
      </c>
      <c r="U334" s="56">
        <f t="shared" si="139"/>
        <v>16</v>
      </c>
      <c r="V334" s="56">
        <f t="shared" si="140"/>
        <v>15</v>
      </c>
      <c r="W334" s="126">
        <f t="shared" si="141"/>
        <v>0</v>
      </c>
      <c r="X334" s="56">
        <f t="shared" si="124"/>
        <v>4046</v>
      </c>
      <c r="Y334" s="127">
        <f t="shared" si="149"/>
        <v>6028.55</v>
      </c>
      <c r="Z334" s="127">
        <f t="shared" si="148"/>
        <v>18490.130043235808</v>
      </c>
      <c r="AA334" s="56">
        <f t="shared" si="142"/>
        <v>83</v>
      </c>
      <c r="AB334" s="88">
        <f t="shared" si="127"/>
        <v>53131</v>
      </c>
      <c r="AC334" s="56">
        <f t="shared" si="145"/>
        <v>7</v>
      </c>
      <c r="AD334" s="85">
        <f t="shared" si="128"/>
        <v>0</v>
      </c>
      <c r="AE334" s="85">
        <f t="shared" si="122"/>
        <v>8.6999999999999994E-2</v>
      </c>
      <c r="AF334" s="85">
        <f t="shared" si="123"/>
        <v>31076.468268706969</v>
      </c>
      <c r="AG334" s="85">
        <f t="shared" si="121"/>
        <v>31004.637234985526</v>
      </c>
      <c r="AK334" s="56" t="str">
        <f t="shared" si="146"/>
        <v/>
      </c>
      <c r="AL334" s="56" t="str">
        <f t="shared" si="147"/>
        <v/>
      </c>
    </row>
    <row r="335" spans="1:38" ht="15.75" thickBot="1" x14ac:dyDescent="0.25">
      <c r="A335" s="118">
        <f t="shared" si="125"/>
        <v>277</v>
      </c>
      <c r="B335" s="123">
        <f t="shared" si="129"/>
        <v>53158</v>
      </c>
      <c r="C335" s="123">
        <f t="shared" si="143"/>
        <v>53161</v>
      </c>
      <c r="D335" s="250">
        <f t="shared" si="130"/>
        <v>31004.637234985526</v>
      </c>
      <c r="E335" s="251">
        <f t="shared" si="120"/>
        <v>31004.637234985526</v>
      </c>
      <c r="F335" s="251">
        <f t="shared" si="144"/>
        <v>17180</v>
      </c>
      <c r="G335" s="263">
        <f t="shared" si="131"/>
        <v>13824.64</v>
      </c>
      <c r="H335" s="251">
        <f t="shared" si="132"/>
        <v>1916150.75</v>
      </c>
      <c r="I335" s="124"/>
      <c r="J335" s="103"/>
      <c r="K335" s="104"/>
      <c r="L335" s="105"/>
      <c r="M335" s="158"/>
      <c r="N335" s="122">
        <f t="shared" si="133"/>
        <v>0</v>
      </c>
      <c r="O335" s="56">
        <f t="shared" si="134"/>
        <v>15</v>
      </c>
      <c r="P335" s="56">
        <f t="shared" si="135"/>
        <v>15</v>
      </c>
      <c r="Q335" s="56">
        <f t="shared" si="136"/>
        <v>7</v>
      </c>
      <c r="R335" s="56">
        <f t="shared" si="137"/>
        <v>2045</v>
      </c>
      <c r="S335" s="56">
        <f t="shared" si="138"/>
        <v>365</v>
      </c>
      <c r="T335" s="56">
        <f t="shared" si="126"/>
        <v>31</v>
      </c>
      <c r="U335" s="56">
        <f t="shared" si="139"/>
        <v>15</v>
      </c>
      <c r="V335" s="56">
        <f t="shared" si="140"/>
        <v>15</v>
      </c>
      <c r="W335" s="126">
        <f t="shared" si="141"/>
        <v>0</v>
      </c>
      <c r="X335" s="56">
        <f t="shared" si="124"/>
        <v>4045</v>
      </c>
      <c r="Y335" s="127">
        <f t="shared" si="149"/>
        <v>5977.24</v>
      </c>
      <c r="Z335" s="127">
        <f t="shared" si="148"/>
        <v>18490.130043235808</v>
      </c>
      <c r="AA335" s="56">
        <f t="shared" si="142"/>
        <v>82</v>
      </c>
      <c r="AB335" s="88">
        <f t="shared" si="127"/>
        <v>53161</v>
      </c>
      <c r="AC335" s="56">
        <f t="shared" si="145"/>
        <v>2</v>
      </c>
      <c r="AD335" s="85">
        <f t="shared" si="128"/>
        <v>0</v>
      </c>
      <c r="AE335" s="85">
        <f t="shared" si="122"/>
        <v>8.6999999999999994E-2</v>
      </c>
      <c r="AF335" s="85">
        <f t="shared" si="123"/>
        <v>31081.981769654023</v>
      </c>
      <c r="AG335" s="85">
        <f t="shared" si="121"/>
        <v>31004.637234985526</v>
      </c>
      <c r="AK335" s="56" t="str">
        <f t="shared" si="146"/>
        <v/>
      </c>
      <c r="AL335" s="56" t="str">
        <f t="shared" si="147"/>
        <v/>
      </c>
    </row>
    <row r="336" spans="1:38" ht="15.75" thickBot="1" x14ac:dyDescent="0.25">
      <c r="A336" s="118">
        <f t="shared" si="125"/>
        <v>278</v>
      </c>
      <c r="B336" s="123">
        <f t="shared" si="129"/>
        <v>53189</v>
      </c>
      <c r="C336" s="123">
        <f t="shared" si="143"/>
        <v>53192</v>
      </c>
      <c r="D336" s="250">
        <f t="shared" si="130"/>
        <v>31004.637234985526</v>
      </c>
      <c r="E336" s="251">
        <f t="shared" si="120"/>
        <v>31004.637234985526</v>
      </c>
      <c r="F336" s="251">
        <f t="shared" si="144"/>
        <v>16846.12</v>
      </c>
      <c r="G336" s="263">
        <f t="shared" si="131"/>
        <v>14158.52</v>
      </c>
      <c r="H336" s="251">
        <f t="shared" si="132"/>
        <v>1899304.63</v>
      </c>
      <c r="I336" s="124"/>
      <c r="J336" s="103"/>
      <c r="K336" s="104"/>
      <c r="L336" s="105"/>
      <c r="M336" s="158"/>
      <c r="N336" s="122">
        <f t="shared" si="133"/>
        <v>0</v>
      </c>
      <c r="O336" s="56">
        <f t="shared" si="134"/>
        <v>15</v>
      </c>
      <c r="P336" s="56">
        <f t="shared" si="135"/>
        <v>15</v>
      </c>
      <c r="Q336" s="56">
        <f t="shared" si="136"/>
        <v>8</v>
      </c>
      <c r="R336" s="56">
        <f t="shared" si="137"/>
        <v>2045</v>
      </c>
      <c r="S336" s="56">
        <f t="shared" si="138"/>
        <v>365</v>
      </c>
      <c r="T336" s="56">
        <f t="shared" si="126"/>
        <v>31</v>
      </c>
      <c r="U336" s="56">
        <f t="shared" si="139"/>
        <v>16</v>
      </c>
      <c r="V336" s="56">
        <f t="shared" si="140"/>
        <v>15</v>
      </c>
      <c r="W336" s="126">
        <f t="shared" si="141"/>
        <v>0</v>
      </c>
      <c r="X336" s="56">
        <f t="shared" si="124"/>
        <v>4044</v>
      </c>
      <c r="Y336" s="127">
        <f t="shared" si="149"/>
        <v>5924.12</v>
      </c>
      <c r="Z336" s="127">
        <f t="shared" si="148"/>
        <v>18490.130043235808</v>
      </c>
      <c r="AA336" s="56">
        <f t="shared" si="142"/>
        <v>81</v>
      </c>
      <c r="AB336" s="88">
        <f t="shared" si="127"/>
        <v>53192</v>
      </c>
      <c r="AC336" s="56">
        <f t="shared" si="145"/>
        <v>5</v>
      </c>
      <c r="AD336" s="85">
        <f t="shared" si="128"/>
        <v>0</v>
      </c>
      <c r="AE336" s="85">
        <f t="shared" si="122"/>
        <v>8.6999999999999994E-2</v>
      </c>
      <c r="AF336" s="85">
        <f t="shared" si="123"/>
        <v>31080.121875033721</v>
      </c>
      <c r="AG336" s="85">
        <f t="shared" si="121"/>
        <v>31004.637234985526</v>
      </c>
      <c r="AK336" s="56" t="str">
        <f t="shared" si="146"/>
        <v/>
      </c>
      <c r="AL336" s="56" t="str">
        <f t="shared" si="147"/>
        <v/>
      </c>
    </row>
    <row r="337" spans="1:38" ht="15.75" thickBot="1" x14ac:dyDescent="0.25">
      <c r="A337" s="118">
        <f t="shared" si="125"/>
        <v>279</v>
      </c>
      <c r="B337" s="123">
        <f t="shared" si="129"/>
        <v>53220</v>
      </c>
      <c r="C337" s="123">
        <f t="shared" si="143"/>
        <v>53223</v>
      </c>
      <c r="D337" s="250">
        <f t="shared" si="130"/>
        <v>31004.637234985526</v>
      </c>
      <c r="E337" s="251">
        <f t="shared" si="120"/>
        <v>31004.637234985526</v>
      </c>
      <c r="F337" s="251">
        <f t="shared" si="144"/>
        <v>16970.599999999999</v>
      </c>
      <c r="G337" s="263">
        <f t="shared" si="131"/>
        <v>14034.04</v>
      </c>
      <c r="H337" s="251">
        <f t="shared" si="132"/>
        <v>1882334.0299999998</v>
      </c>
      <c r="I337" s="124"/>
      <c r="J337" s="103"/>
      <c r="K337" s="104"/>
      <c r="L337" s="105"/>
      <c r="M337" s="158"/>
      <c r="N337" s="122">
        <f t="shared" si="133"/>
        <v>0</v>
      </c>
      <c r="O337" s="56">
        <f t="shared" si="134"/>
        <v>15</v>
      </c>
      <c r="P337" s="56">
        <f t="shared" si="135"/>
        <v>15</v>
      </c>
      <c r="Q337" s="56">
        <f t="shared" si="136"/>
        <v>9</v>
      </c>
      <c r="R337" s="56">
        <f t="shared" si="137"/>
        <v>2045</v>
      </c>
      <c r="S337" s="56">
        <f t="shared" si="138"/>
        <v>365</v>
      </c>
      <c r="T337" s="56">
        <f t="shared" si="126"/>
        <v>30</v>
      </c>
      <c r="U337" s="56">
        <f t="shared" si="139"/>
        <v>16</v>
      </c>
      <c r="V337" s="56">
        <f t="shared" si="140"/>
        <v>15</v>
      </c>
      <c r="W337" s="126">
        <f t="shared" si="141"/>
        <v>0</v>
      </c>
      <c r="X337" s="56">
        <f t="shared" si="124"/>
        <v>4043</v>
      </c>
      <c r="Y337" s="127">
        <f t="shared" si="149"/>
        <v>5872.04</v>
      </c>
      <c r="Z337" s="127">
        <f t="shared" si="148"/>
        <v>18490.130043235808</v>
      </c>
      <c r="AA337" s="56">
        <f t="shared" si="142"/>
        <v>80</v>
      </c>
      <c r="AB337" s="88">
        <f t="shared" si="127"/>
        <v>53223</v>
      </c>
      <c r="AC337" s="56">
        <f t="shared" si="145"/>
        <v>1</v>
      </c>
      <c r="AD337" s="85">
        <f t="shared" si="128"/>
        <v>0</v>
      </c>
      <c r="AE337" s="85">
        <f t="shared" si="122"/>
        <v>8.6999999999999994E-2</v>
      </c>
      <c r="AF337" s="85">
        <f t="shared" si="123"/>
        <v>31085.717862427711</v>
      </c>
      <c r="AG337" s="85">
        <f t="shared" si="121"/>
        <v>31004.637234985526</v>
      </c>
      <c r="AK337" s="56" t="str">
        <f t="shared" si="146"/>
        <v/>
      </c>
      <c r="AL337" s="56" t="str">
        <f t="shared" si="147"/>
        <v/>
      </c>
    </row>
    <row r="338" spans="1:38" ht="15.75" thickBot="1" x14ac:dyDescent="0.25">
      <c r="A338" s="118">
        <f t="shared" si="125"/>
        <v>280</v>
      </c>
      <c r="B338" s="123">
        <f t="shared" si="129"/>
        <v>53250</v>
      </c>
      <c r="C338" s="123">
        <f t="shared" si="143"/>
        <v>53253</v>
      </c>
      <c r="D338" s="250">
        <f t="shared" si="130"/>
        <v>31004.637234985526</v>
      </c>
      <c r="E338" s="251">
        <f t="shared" ref="E338:E401" si="150">IF((H337+G338)&lt;E337,H337+G338,IF(L337=$V$55,E337,IF(I337=0,E337,H337*(($B$24/12)/(1-(1+($B$24/12))^-(AA337))))))</f>
        <v>31004.637234985526</v>
      </c>
      <c r="F338" s="251">
        <f t="shared" si="144"/>
        <v>17544.66</v>
      </c>
      <c r="G338" s="263">
        <f t="shared" si="131"/>
        <v>13459.98</v>
      </c>
      <c r="H338" s="251">
        <f t="shared" si="132"/>
        <v>1864789.3699999999</v>
      </c>
      <c r="I338" s="124"/>
      <c r="J338" s="103"/>
      <c r="K338" s="104"/>
      <c r="L338" s="105"/>
      <c r="M338" s="158"/>
      <c r="N338" s="122">
        <f t="shared" si="133"/>
        <v>1</v>
      </c>
      <c r="O338" s="56">
        <f t="shared" si="134"/>
        <v>15</v>
      </c>
      <c r="P338" s="56">
        <f t="shared" si="135"/>
        <v>15</v>
      </c>
      <c r="Q338" s="56">
        <f t="shared" si="136"/>
        <v>10</v>
      </c>
      <c r="R338" s="56">
        <f t="shared" si="137"/>
        <v>2045</v>
      </c>
      <c r="S338" s="56">
        <f t="shared" si="138"/>
        <v>365</v>
      </c>
      <c r="T338" s="56">
        <f t="shared" si="126"/>
        <v>31</v>
      </c>
      <c r="U338" s="56">
        <f t="shared" si="139"/>
        <v>15</v>
      </c>
      <c r="V338" s="56">
        <f t="shared" si="140"/>
        <v>15</v>
      </c>
      <c r="W338" s="126">
        <f t="shared" si="141"/>
        <v>0</v>
      </c>
      <c r="X338" s="56">
        <f t="shared" si="124"/>
        <v>4042</v>
      </c>
      <c r="Y338" s="127">
        <f t="shared" si="149"/>
        <v>5819.57</v>
      </c>
      <c r="Z338" s="127">
        <f t="shared" si="148"/>
        <v>18490.130043235808</v>
      </c>
      <c r="AA338" s="56">
        <f t="shared" si="142"/>
        <v>79</v>
      </c>
      <c r="AB338" s="88">
        <f t="shared" si="127"/>
        <v>53253</v>
      </c>
      <c r="AC338" s="56">
        <f t="shared" si="145"/>
        <v>3</v>
      </c>
      <c r="AD338" s="85">
        <f t="shared" si="128"/>
        <v>0</v>
      </c>
      <c r="AE338" s="85">
        <f t="shared" si="122"/>
        <v>8.6999999999999994E-2</v>
      </c>
      <c r="AF338" s="85">
        <f t="shared" si="123"/>
        <v>31091.419024972685</v>
      </c>
      <c r="AG338" s="85">
        <f t="shared" si="121"/>
        <v>31004.637234985526</v>
      </c>
      <c r="AK338" s="56" t="str">
        <f t="shared" si="146"/>
        <v>Есть</v>
      </c>
      <c r="AL338" s="56" t="str">
        <f t="shared" si="147"/>
        <v>Нет</v>
      </c>
    </row>
    <row r="339" spans="1:38" ht="15.75" thickBot="1" x14ac:dyDescent="0.25">
      <c r="A339" s="118">
        <f t="shared" si="125"/>
        <v>281</v>
      </c>
      <c r="B339" s="123">
        <f t="shared" si="129"/>
        <v>53281</v>
      </c>
      <c r="C339" s="123">
        <f t="shared" si="143"/>
        <v>53286</v>
      </c>
      <c r="D339" s="250">
        <f t="shared" si="130"/>
        <v>31004.637234985526</v>
      </c>
      <c r="E339" s="251">
        <f t="shared" si="150"/>
        <v>31004.637234985526</v>
      </c>
      <c r="F339" s="251">
        <f t="shared" si="144"/>
        <v>17225.63</v>
      </c>
      <c r="G339" s="263">
        <f t="shared" si="131"/>
        <v>13779.01</v>
      </c>
      <c r="H339" s="251">
        <f t="shared" si="132"/>
        <v>1847563.74</v>
      </c>
      <c r="I339" s="124"/>
      <c r="J339" s="103"/>
      <c r="K339" s="104"/>
      <c r="L339" s="105"/>
      <c r="M339" s="158"/>
      <c r="N339" s="122">
        <f t="shared" si="133"/>
        <v>0</v>
      </c>
      <c r="O339" s="56">
        <f t="shared" si="134"/>
        <v>15</v>
      </c>
      <c r="P339" s="56">
        <f t="shared" si="135"/>
        <v>15</v>
      </c>
      <c r="Q339" s="56">
        <f t="shared" si="136"/>
        <v>11</v>
      </c>
      <c r="R339" s="56">
        <f t="shared" si="137"/>
        <v>2045</v>
      </c>
      <c r="S339" s="56">
        <f t="shared" si="138"/>
        <v>365</v>
      </c>
      <c r="T339" s="56">
        <f t="shared" si="126"/>
        <v>30</v>
      </c>
      <c r="U339" s="56">
        <f t="shared" si="139"/>
        <v>16</v>
      </c>
      <c r="V339" s="56">
        <f t="shared" si="140"/>
        <v>15</v>
      </c>
      <c r="W339" s="126">
        <f t="shared" si="141"/>
        <v>0</v>
      </c>
      <c r="X339" s="56">
        <f t="shared" si="124"/>
        <v>4041</v>
      </c>
      <c r="Y339" s="127">
        <f t="shared" si="149"/>
        <v>5765.33</v>
      </c>
      <c r="Z339" s="127">
        <f t="shared" si="148"/>
        <v>18490.130043235808</v>
      </c>
      <c r="AA339" s="56">
        <f t="shared" si="142"/>
        <v>78</v>
      </c>
      <c r="AB339" s="88">
        <f t="shared" si="127"/>
        <v>53284</v>
      </c>
      <c r="AC339" s="56">
        <f t="shared" si="145"/>
        <v>6</v>
      </c>
      <c r="AD339" s="85">
        <f t="shared" si="128"/>
        <v>0</v>
      </c>
      <c r="AE339" s="85">
        <f t="shared" si="122"/>
        <v>8.6999999999999994E-2</v>
      </c>
      <c r="AF339" s="85">
        <f t="shared" si="123"/>
        <v>31089.749113597543</v>
      </c>
      <c r="AG339" s="85">
        <f t="shared" si="121"/>
        <v>31004.637234985526</v>
      </c>
      <c r="AK339" s="56" t="str">
        <f t="shared" si="146"/>
        <v/>
      </c>
      <c r="AL339" s="56" t="str">
        <f t="shared" si="147"/>
        <v/>
      </c>
    </row>
    <row r="340" spans="1:38" ht="15.75" thickBot="1" x14ac:dyDescent="0.25">
      <c r="A340" s="118">
        <f t="shared" si="125"/>
        <v>282</v>
      </c>
      <c r="B340" s="123">
        <f t="shared" si="129"/>
        <v>53311</v>
      </c>
      <c r="C340" s="123">
        <f t="shared" si="143"/>
        <v>53314</v>
      </c>
      <c r="D340" s="250">
        <f t="shared" si="130"/>
        <v>31004.637234985526</v>
      </c>
      <c r="E340" s="251">
        <f t="shared" si="150"/>
        <v>31004.637234985526</v>
      </c>
      <c r="F340" s="251">
        <f t="shared" si="144"/>
        <v>17793.29</v>
      </c>
      <c r="G340" s="263">
        <f t="shared" si="131"/>
        <v>13211.35</v>
      </c>
      <c r="H340" s="251">
        <f t="shared" si="132"/>
        <v>1829770.45</v>
      </c>
      <c r="I340" s="124"/>
      <c r="J340" s="103"/>
      <c r="K340" s="104"/>
      <c r="L340" s="105"/>
      <c r="M340" s="158"/>
      <c r="N340" s="122">
        <f t="shared" si="133"/>
        <v>0</v>
      </c>
      <c r="O340" s="56">
        <f t="shared" si="134"/>
        <v>15</v>
      </c>
      <c r="P340" s="56">
        <f t="shared" si="135"/>
        <v>15</v>
      </c>
      <c r="Q340" s="56">
        <f t="shared" si="136"/>
        <v>12</v>
      </c>
      <c r="R340" s="56">
        <f t="shared" si="137"/>
        <v>2045</v>
      </c>
      <c r="S340" s="56">
        <f t="shared" si="138"/>
        <v>365</v>
      </c>
      <c r="T340" s="56">
        <f t="shared" si="126"/>
        <v>31</v>
      </c>
      <c r="U340" s="56">
        <f t="shared" si="139"/>
        <v>15</v>
      </c>
      <c r="V340" s="56">
        <f t="shared" si="140"/>
        <v>15</v>
      </c>
      <c r="W340" s="126">
        <f t="shared" si="141"/>
        <v>0</v>
      </c>
      <c r="X340" s="56">
        <f t="shared" si="124"/>
        <v>4040</v>
      </c>
      <c r="Y340" s="127">
        <f t="shared" si="149"/>
        <v>5712.07</v>
      </c>
      <c r="Z340" s="127">
        <f t="shared" si="148"/>
        <v>18490.130043235808</v>
      </c>
      <c r="AA340" s="56">
        <f t="shared" si="142"/>
        <v>77</v>
      </c>
      <c r="AB340" s="88">
        <f t="shared" si="127"/>
        <v>53314</v>
      </c>
      <c r="AC340" s="56">
        <f t="shared" si="145"/>
        <v>1</v>
      </c>
      <c r="AD340" s="85">
        <f t="shared" si="128"/>
        <v>0</v>
      </c>
      <c r="AE340" s="85">
        <f t="shared" si="122"/>
        <v>8.6999999999999994E-2</v>
      </c>
      <c r="AF340" s="85">
        <f t="shared" si="123"/>
        <v>31095.545496632309</v>
      </c>
      <c r="AG340" s="85">
        <f t="shared" si="121"/>
        <v>31004.637234985526</v>
      </c>
      <c r="AK340" s="56" t="str">
        <f t="shared" si="146"/>
        <v/>
      </c>
      <c r="AL340" s="56" t="str">
        <f t="shared" si="147"/>
        <v/>
      </c>
    </row>
    <row r="341" spans="1:38" ht="15.75" thickBot="1" x14ac:dyDescent="0.25">
      <c r="A341" s="118">
        <f t="shared" si="125"/>
        <v>283</v>
      </c>
      <c r="B341" s="123">
        <f t="shared" si="129"/>
        <v>53342</v>
      </c>
      <c r="C341" s="123">
        <f t="shared" si="143"/>
        <v>53345</v>
      </c>
      <c r="D341" s="250">
        <f t="shared" si="130"/>
        <v>31004.637234985526</v>
      </c>
      <c r="E341" s="251">
        <f t="shared" si="150"/>
        <v>31004.637234985526</v>
      </c>
      <c r="F341" s="251">
        <f t="shared" si="144"/>
        <v>17484.39</v>
      </c>
      <c r="G341" s="263">
        <f t="shared" si="131"/>
        <v>13520.25</v>
      </c>
      <c r="H341" s="251">
        <f t="shared" si="132"/>
        <v>1812286.06</v>
      </c>
      <c r="I341" s="124"/>
      <c r="J341" s="103"/>
      <c r="K341" s="104"/>
      <c r="L341" s="105"/>
      <c r="M341" s="158"/>
      <c r="N341" s="122">
        <f t="shared" si="133"/>
        <v>0</v>
      </c>
      <c r="O341" s="56">
        <f t="shared" si="134"/>
        <v>15</v>
      </c>
      <c r="P341" s="56">
        <f t="shared" si="135"/>
        <v>15</v>
      </c>
      <c r="Q341" s="56">
        <f t="shared" si="136"/>
        <v>1</v>
      </c>
      <c r="R341" s="56">
        <f t="shared" si="137"/>
        <v>2046</v>
      </c>
      <c r="S341" s="56">
        <f t="shared" si="138"/>
        <v>365</v>
      </c>
      <c r="T341" s="56">
        <f t="shared" si="126"/>
        <v>31</v>
      </c>
      <c r="U341" s="56">
        <f t="shared" si="139"/>
        <v>16</v>
      </c>
      <c r="V341" s="56">
        <f t="shared" si="140"/>
        <v>15</v>
      </c>
      <c r="W341" s="126">
        <f t="shared" si="141"/>
        <v>0</v>
      </c>
      <c r="X341" s="56">
        <f t="shared" si="124"/>
        <v>4039</v>
      </c>
      <c r="Y341" s="127">
        <f t="shared" si="149"/>
        <v>5657.06</v>
      </c>
      <c r="Z341" s="127">
        <f t="shared" si="148"/>
        <v>18490.130043235808</v>
      </c>
      <c r="AA341" s="56">
        <f t="shared" si="142"/>
        <v>76</v>
      </c>
      <c r="AB341" s="88">
        <f t="shared" si="127"/>
        <v>53345</v>
      </c>
      <c r="AC341" s="56">
        <f t="shared" si="145"/>
        <v>4</v>
      </c>
      <c r="AD341" s="85">
        <f t="shared" si="128"/>
        <v>0</v>
      </c>
      <c r="AE341" s="85">
        <f t="shared" si="122"/>
        <v>8.6999999999999994E-2</v>
      </c>
      <c r="AF341" s="85">
        <f t="shared" si="123"/>
        <v>31093.972222635093</v>
      </c>
      <c r="AG341" s="85">
        <f t="shared" si="121"/>
        <v>31004.637234985526</v>
      </c>
      <c r="AK341" s="56" t="str">
        <f t="shared" si="146"/>
        <v/>
      </c>
      <c r="AL341" s="56" t="str">
        <f t="shared" si="147"/>
        <v/>
      </c>
    </row>
    <row r="342" spans="1:38" ht="15.75" thickBot="1" x14ac:dyDescent="0.25">
      <c r="A342" s="118">
        <f t="shared" si="125"/>
        <v>284</v>
      </c>
      <c r="B342" s="123">
        <f t="shared" si="129"/>
        <v>53373</v>
      </c>
      <c r="C342" s="123">
        <f t="shared" si="143"/>
        <v>53377</v>
      </c>
      <c r="D342" s="250">
        <f t="shared" si="130"/>
        <v>31004.637234985526</v>
      </c>
      <c r="E342" s="251">
        <f t="shared" si="150"/>
        <v>31004.637234985526</v>
      </c>
      <c r="F342" s="251">
        <f t="shared" si="144"/>
        <v>17613.580000000002</v>
      </c>
      <c r="G342" s="263">
        <f t="shared" si="131"/>
        <v>13391.06</v>
      </c>
      <c r="H342" s="251">
        <f t="shared" si="132"/>
        <v>1794672.48</v>
      </c>
      <c r="I342" s="124"/>
      <c r="J342" s="103"/>
      <c r="K342" s="104"/>
      <c r="L342" s="105"/>
      <c r="M342" s="158"/>
      <c r="N342" s="122">
        <f t="shared" si="133"/>
        <v>0</v>
      </c>
      <c r="O342" s="56">
        <f t="shared" si="134"/>
        <v>15</v>
      </c>
      <c r="P342" s="56">
        <f t="shared" si="135"/>
        <v>15</v>
      </c>
      <c r="Q342" s="56">
        <f t="shared" si="136"/>
        <v>2</v>
      </c>
      <c r="R342" s="56">
        <f t="shared" si="137"/>
        <v>2046</v>
      </c>
      <c r="S342" s="56">
        <f t="shared" si="138"/>
        <v>365</v>
      </c>
      <c r="T342" s="56">
        <f t="shared" si="126"/>
        <v>28</v>
      </c>
      <c r="U342" s="56">
        <f t="shared" si="139"/>
        <v>16</v>
      </c>
      <c r="V342" s="56">
        <f t="shared" si="140"/>
        <v>15</v>
      </c>
      <c r="W342" s="126">
        <f t="shared" si="141"/>
        <v>0</v>
      </c>
      <c r="X342" s="56">
        <f t="shared" si="124"/>
        <v>4038</v>
      </c>
      <c r="Y342" s="127">
        <f t="shared" si="149"/>
        <v>5603.01</v>
      </c>
      <c r="Z342" s="127">
        <f t="shared" si="148"/>
        <v>18490.130043235808</v>
      </c>
      <c r="AA342" s="56">
        <f t="shared" si="142"/>
        <v>75</v>
      </c>
      <c r="AB342" s="88">
        <f t="shared" si="127"/>
        <v>53376</v>
      </c>
      <c r="AC342" s="56">
        <f t="shared" si="145"/>
        <v>7</v>
      </c>
      <c r="AD342" s="85">
        <f t="shared" si="128"/>
        <v>0</v>
      </c>
      <c r="AE342" s="85">
        <f t="shared" si="122"/>
        <v>8.6999999999999994E-2</v>
      </c>
      <c r="AF342" s="85">
        <f t="shared" si="123"/>
        <v>31099.8711095937</v>
      </c>
      <c r="AG342" s="85">
        <f t="shared" si="121"/>
        <v>31004.637234985526</v>
      </c>
      <c r="AK342" s="56" t="str">
        <f t="shared" si="146"/>
        <v/>
      </c>
      <c r="AL342" s="56" t="str">
        <f t="shared" si="147"/>
        <v/>
      </c>
    </row>
    <row r="343" spans="1:38" ht="15.75" thickBot="1" x14ac:dyDescent="0.25">
      <c r="A343" s="118">
        <f t="shared" si="125"/>
        <v>285</v>
      </c>
      <c r="B343" s="123">
        <f t="shared" si="129"/>
        <v>53401</v>
      </c>
      <c r="C343" s="123">
        <f t="shared" si="143"/>
        <v>53405</v>
      </c>
      <c r="D343" s="250">
        <f t="shared" si="130"/>
        <v>31004.637234985526</v>
      </c>
      <c r="E343" s="251">
        <f t="shared" si="150"/>
        <v>31004.637234985526</v>
      </c>
      <c r="F343" s="251">
        <f t="shared" si="144"/>
        <v>19027.05</v>
      </c>
      <c r="G343" s="263">
        <f t="shared" si="131"/>
        <v>11977.59</v>
      </c>
      <c r="H343" s="251">
        <f t="shared" si="132"/>
        <v>1775645.43</v>
      </c>
      <c r="I343" s="124"/>
      <c r="J343" s="103"/>
      <c r="K343" s="104"/>
      <c r="L343" s="105"/>
      <c r="M343" s="158"/>
      <c r="N343" s="122">
        <f t="shared" si="133"/>
        <v>0</v>
      </c>
      <c r="O343" s="56">
        <f t="shared" si="134"/>
        <v>15</v>
      </c>
      <c r="P343" s="56">
        <f t="shared" si="135"/>
        <v>15</v>
      </c>
      <c r="Q343" s="56">
        <f t="shared" si="136"/>
        <v>3</v>
      </c>
      <c r="R343" s="56">
        <f t="shared" si="137"/>
        <v>2046</v>
      </c>
      <c r="S343" s="56">
        <f t="shared" si="138"/>
        <v>365</v>
      </c>
      <c r="T343" s="56">
        <f t="shared" si="126"/>
        <v>31</v>
      </c>
      <c r="U343" s="56">
        <f t="shared" si="139"/>
        <v>13</v>
      </c>
      <c r="V343" s="56">
        <f t="shared" si="140"/>
        <v>15</v>
      </c>
      <c r="W343" s="126">
        <f t="shared" si="141"/>
        <v>0</v>
      </c>
      <c r="X343" s="56">
        <f t="shared" si="124"/>
        <v>4037</v>
      </c>
      <c r="Y343" s="127">
        <f t="shared" si="149"/>
        <v>5548.55</v>
      </c>
      <c r="Z343" s="127">
        <f t="shared" si="148"/>
        <v>18490.130043235808</v>
      </c>
      <c r="AA343" s="56">
        <f t="shared" si="142"/>
        <v>74</v>
      </c>
      <c r="AB343" s="88">
        <f t="shared" si="127"/>
        <v>53404</v>
      </c>
      <c r="AC343" s="56">
        <f t="shared" si="145"/>
        <v>7</v>
      </c>
      <c r="AD343" s="85">
        <f t="shared" si="128"/>
        <v>0</v>
      </c>
      <c r="AE343" s="85">
        <f t="shared" si="122"/>
        <v>8.6999999999999994E-2</v>
      </c>
      <c r="AF343" s="85">
        <f t="shared" si="123"/>
        <v>31105.889198733181</v>
      </c>
      <c r="AG343" s="85">
        <f t="shared" si="121"/>
        <v>31004.637234985526</v>
      </c>
      <c r="AK343" s="56" t="str">
        <f t="shared" si="146"/>
        <v/>
      </c>
      <c r="AL343" s="56" t="str">
        <f t="shared" si="147"/>
        <v/>
      </c>
    </row>
    <row r="344" spans="1:38" ht="15.75" thickBot="1" x14ac:dyDescent="0.25">
      <c r="A344" s="118">
        <f t="shared" si="125"/>
        <v>286</v>
      </c>
      <c r="B344" s="123">
        <f t="shared" si="129"/>
        <v>53432</v>
      </c>
      <c r="C344" s="123">
        <f t="shared" si="143"/>
        <v>53435</v>
      </c>
      <c r="D344" s="250">
        <f t="shared" si="130"/>
        <v>31004.637234985526</v>
      </c>
      <c r="E344" s="251">
        <f t="shared" si="150"/>
        <v>31004.637234985526</v>
      </c>
      <c r="F344" s="251">
        <f t="shared" si="144"/>
        <v>17884.32</v>
      </c>
      <c r="G344" s="263">
        <f t="shared" si="131"/>
        <v>13120.32</v>
      </c>
      <c r="H344" s="251">
        <f t="shared" si="132"/>
        <v>1757761.1099999999</v>
      </c>
      <c r="I344" s="124"/>
      <c r="J344" s="103"/>
      <c r="K344" s="104"/>
      <c r="L344" s="105"/>
      <c r="M344" s="158"/>
      <c r="N344" s="122">
        <f t="shared" si="133"/>
        <v>1</v>
      </c>
      <c r="O344" s="56">
        <f t="shared" si="134"/>
        <v>15</v>
      </c>
      <c r="P344" s="56">
        <f t="shared" si="135"/>
        <v>15</v>
      </c>
      <c r="Q344" s="56">
        <f t="shared" si="136"/>
        <v>4</v>
      </c>
      <c r="R344" s="56">
        <f t="shared" si="137"/>
        <v>2046</v>
      </c>
      <c r="S344" s="56">
        <f t="shared" si="138"/>
        <v>365</v>
      </c>
      <c r="T344" s="56">
        <f t="shared" si="126"/>
        <v>30</v>
      </c>
      <c r="U344" s="56">
        <f t="shared" si="139"/>
        <v>16</v>
      </c>
      <c r="V344" s="56">
        <f t="shared" si="140"/>
        <v>15</v>
      </c>
      <c r="W344" s="126">
        <f t="shared" si="141"/>
        <v>0</v>
      </c>
      <c r="X344" s="56">
        <f t="shared" si="124"/>
        <v>4036</v>
      </c>
      <c r="Y344" s="127">
        <f t="shared" si="149"/>
        <v>5489.73</v>
      </c>
      <c r="Z344" s="127">
        <f t="shared" si="148"/>
        <v>18490.130043235808</v>
      </c>
      <c r="AA344" s="56">
        <f t="shared" si="142"/>
        <v>73</v>
      </c>
      <c r="AB344" s="88">
        <f t="shared" si="127"/>
        <v>53435</v>
      </c>
      <c r="AC344" s="56">
        <f t="shared" si="145"/>
        <v>3</v>
      </c>
      <c r="AD344" s="85">
        <f t="shared" si="128"/>
        <v>0</v>
      </c>
      <c r="AE344" s="85">
        <f t="shared" si="122"/>
        <v>8.6999999999999994E-2</v>
      </c>
      <c r="AF344" s="85">
        <f t="shared" si="123"/>
        <v>31089.561533531061</v>
      </c>
      <c r="AG344" s="85">
        <f t="shared" si="121"/>
        <v>31004.637234985526</v>
      </c>
      <c r="AK344" s="56" t="str">
        <f t="shared" si="146"/>
        <v>Есть</v>
      </c>
      <c r="AL344" s="56" t="str">
        <f t="shared" si="147"/>
        <v>Нет</v>
      </c>
    </row>
    <row r="345" spans="1:38" ht="15.75" thickBot="1" x14ac:dyDescent="0.25">
      <c r="A345" s="118">
        <f t="shared" si="125"/>
        <v>287</v>
      </c>
      <c r="B345" s="123">
        <f t="shared" si="129"/>
        <v>53462</v>
      </c>
      <c r="C345" s="123">
        <f t="shared" si="143"/>
        <v>53465</v>
      </c>
      <c r="D345" s="250">
        <f t="shared" si="130"/>
        <v>31004.637234985526</v>
      </c>
      <c r="E345" s="251">
        <f t="shared" si="150"/>
        <v>31004.637234985526</v>
      </c>
      <c r="F345" s="251">
        <f t="shared" si="144"/>
        <v>18435.439999999999</v>
      </c>
      <c r="G345" s="263">
        <f t="shared" si="131"/>
        <v>12569.2</v>
      </c>
      <c r="H345" s="251">
        <f t="shared" si="132"/>
        <v>1739325.67</v>
      </c>
      <c r="I345" s="124"/>
      <c r="J345" s="103"/>
      <c r="K345" s="104"/>
      <c r="L345" s="105"/>
      <c r="M345" s="158"/>
      <c r="N345" s="122">
        <f t="shared" si="133"/>
        <v>0</v>
      </c>
      <c r="O345" s="56">
        <f t="shared" si="134"/>
        <v>15</v>
      </c>
      <c r="P345" s="56">
        <f t="shared" si="135"/>
        <v>15</v>
      </c>
      <c r="Q345" s="56">
        <f t="shared" si="136"/>
        <v>5</v>
      </c>
      <c r="R345" s="56">
        <f t="shared" si="137"/>
        <v>2046</v>
      </c>
      <c r="S345" s="56">
        <f t="shared" si="138"/>
        <v>365</v>
      </c>
      <c r="T345" s="56">
        <f t="shared" si="126"/>
        <v>31</v>
      </c>
      <c r="U345" s="56">
        <f t="shared" si="139"/>
        <v>15</v>
      </c>
      <c r="V345" s="56">
        <f t="shared" si="140"/>
        <v>15</v>
      </c>
      <c r="W345" s="126">
        <f t="shared" si="141"/>
        <v>0</v>
      </c>
      <c r="X345" s="56">
        <f t="shared" si="124"/>
        <v>4035</v>
      </c>
      <c r="Y345" s="127">
        <f t="shared" si="149"/>
        <v>5434.43</v>
      </c>
      <c r="Z345" s="127">
        <f t="shared" si="148"/>
        <v>18490.130043235808</v>
      </c>
      <c r="AA345" s="56">
        <f t="shared" si="142"/>
        <v>72</v>
      </c>
      <c r="AB345" s="88">
        <f t="shared" si="127"/>
        <v>53465</v>
      </c>
      <c r="AC345" s="56">
        <f t="shared" si="145"/>
        <v>5</v>
      </c>
      <c r="AD345" s="85">
        <f t="shared" si="128"/>
        <v>0</v>
      </c>
      <c r="AE345" s="85">
        <f t="shared" si="122"/>
        <v>8.6999999999999994E-2</v>
      </c>
      <c r="AF345" s="85">
        <f t="shared" si="123"/>
        <v>31095.431411065318</v>
      </c>
      <c r="AG345" s="85">
        <f t="shared" si="121"/>
        <v>31004.637234985526</v>
      </c>
      <c r="AK345" s="56" t="str">
        <f t="shared" si="146"/>
        <v/>
      </c>
      <c r="AL345" s="56" t="str">
        <f t="shared" si="147"/>
        <v/>
      </c>
    </row>
    <row r="346" spans="1:38" ht="15.75" thickBot="1" x14ac:dyDescent="0.25">
      <c r="A346" s="118">
        <f t="shared" si="125"/>
        <v>288</v>
      </c>
      <c r="B346" s="123">
        <f t="shared" si="129"/>
        <v>53493</v>
      </c>
      <c r="C346" s="123">
        <f t="shared" si="143"/>
        <v>53496</v>
      </c>
      <c r="D346" s="250">
        <f t="shared" si="130"/>
        <v>31004.637234985526</v>
      </c>
      <c r="E346" s="251">
        <f t="shared" si="150"/>
        <v>31004.637234985526</v>
      </c>
      <c r="F346" s="251">
        <f t="shared" si="144"/>
        <v>18152.689999999999</v>
      </c>
      <c r="G346" s="263">
        <f t="shared" si="131"/>
        <v>12851.95</v>
      </c>
      <c r="H346" s="251">
        <f t="shared" si="132"/>
        <v>1721172.98</v>
      </c>
      <c r="I346" s="124"/>
      <c r="J346" s="103"/>
      <c r="K346" s="104"/>
      <c r="L346" s="105"/>
      <c r="M346" s="158"/>
      <c r="N346" s="122">
        <f t="shared" si="133"/>
        <v>0</v>
      </c>
      <c r="O346" s="56">
        <f t="shared" si="134"/>
        <v>15</v>
      </c>
      <c r="P346" s="56">
        <f t="shared" si="135"/>
        <v>15</v>
      </c>
      <c r="Q346" s="56">
        <f t="shared" si="136"/>
        <v>6</v>
      </c>
      <c r="R346" s="56">
        <f t="shared" si="137"/>
        <v>2046</v>
      </c>
      <c r="S346" s="56">
        <f t="shared" si="138"/>
        <v>365</v>
      </c>
      <c r="T346" s="56">
        <f t="shared" si="126"/>
        <v>30</v>
      </c>
      <c r="U346" s="56">
        <f t="shared" si="139"/>
        <v>16</v>
      </c>
      <c r="V346" s="56">
        <f t="shared" si="140"/>
        <v>15</v>
      </c>
      <c r="W346" s="126">
        <f t="shared" si="141"/>
        <v>0</v>
      </c>
      <c r="X346" s="56">
        <f t="shared" si="124"/>
        <v>4034</v>
      </c>
      <c r="Y346" s="127">
        <f t="shared" si="149"/>
        <v>5377.44</v>
      </c>
      <c r="Z346" s="127">
        <f t="shared" si="148"/>
        <v>18490.130043235808</v>
      </c>
      <c r="AA346" s="56">
        <f t="shared" si="142"/>
        <v>71</v>
      </c>
      <c r="AB346" s="88">
        <f t="shared" si="127"/>
        <v>53496</v>
      </c>
      <c r="AC346" s="56">
        <f t="shared" si="145"/>
        <v>1</v>
      </c>
      <c r="AD346" s="85">
        <f t="shared" si="128"/>
        <v>0</v>
      </c>
      <c r="AE346" s="85">
        <f t="shared" si="122"/>
        <v>8.6999999999999994E-2</v>
      </c>
      <c r="AF346" s="85">
        <f t="shared" si="123"/>
        <v>31093.933735715134</v>
      </c>
      <c r="AG346" s="85">
        <f t="shared" si="121"/>
        <v>31004.637234985526</v>
      </c>
      <c r="AK346" s="56" t="str">
        <f t="shared" si="146"/>
        <v/>
      </c>
      <c r="AL346" s="56" t="str">
        <f t="shared" si="147"/>
        <v/>
      </c>
    </row>
    <row r="347" spans="1:38" ht="15.75" thickBot="1" x14ac:dyDescent="0.25">
      <c r="A347" s="118">
        <f t="shared" si="125"/>
        <v>289</v>
      </c>
      <c r="B347" s="123">
        <f t="shared" si="129"/>
        <v>53523</v>
      </c>
      <c r="C347" s="123">
        <f t="shared" si="143"/>
        <v>53526</v>
      </c>
      <c r="D347" s="250">
        <f t="shared" si="130"/>
        <v>31004.637234985526</v>
      </c>
      <c r="E347" s="251">
        <f t="shared" si="150"/>
        <v>31004.637234985526</v>
      </c>
      <c r="F347" s="251">
        <f t="shared" si="144"/>
        <v>18697.07</v>
      </c>
      <c r="G347" s="263">
        <f t="shared" si="131"/>
        <v>12307.57</v>
      </c>
      <c r="H347" s="251">
        <f t="shared" si="132"/>
        <v>1702475.91</v>
      </c>
      <c r="I347" s="124"/>
      <c r="J347" s="103"/>
      <c r="K347" s="104"/>
      <c r="L347" s="105"/>
      <c r="M347" s="158"/>
      <c r="N347" s="122">
        <f t="shared" si="133"/>
        <v>0</v>
      </c>
      <c r="O347" s="56">
        <f t="shared" si="134"/>
        <v>15</v>
      </c>
      <c r="P347" s="56">
        <f t="shared" si="135"/>
        <v>15</v>
      </c>
      <c r="Q347" s="56">
        <f t="shared" si="136"/>
        <v>7</v>
      </c>
      <c r="R347" s="56">
        <f t="shared" si="137"/>
        <v>2046</v>
      </c>
      <c r="S347" s="56">
        <f t="shared" si="138"/>
        <v>365</v>
      </c>
      <c r="T347" s="56">
        <f t="shared" si="126"/>
        <v>31</v>
      </c>
      <c r="U347" s="56">
        <f t="shared" si="139"/>
        <v>15</v>
      </c>
      <c r="V347" s="56">
        <f t="shared" si="140"/>
        <v>15</v>
      </c>
      <c r="W347" s="126">
        <f t="shared" si="141"/>
        <v>0</v>
      </c>
      <c r="X347" s="56">
        <f t="shared" si="124"/>
        <v>4033</v>
      </c>
      <c r="Y347" s="127">
        <f t="shared" si="149"/>
        <v>5321.31</v>
      </c>
      <c r="Z347" s="127">
        <f t="shared" si="148"/>
        <v>18490.130043235808</v>
      </c>
      <c r="AA347" s="56">
        <f t="shared" si="142"/>
        <v>70</v>
      </c>
      <c r="AB347" s="88">
        <f t="shared" si="127"/>
        <v>53526</v>
      </c>
      <c r="AC347" s="56">
        <f t="shared" si="145"/>
        <v>3</v>
      </c>
      <c r="AD347" s="85">
        <f t="shared" si="128"/>
        <v>0</v>
      </c>
      <c r="AE347" s="85">
        <f t="shared" si="122"/>
        <v>8.6999999999999994E-2</v>
      </c>
      <c r="AF347" s="85">
        <f t="shared" si="123"/>
        <v>31099.916979332316</v>
      </c>
      <c r="AG347" s="85">
        <f t="shared" si="121"/>
        <v>31004.637234985526</v>
      </c>
      <c r="AK347" s="56" t="str">
        <f t="shared" si="146"/>
        <v/>
      </c>
      <c r="AL347" s="56" t="str">
        <f t="shared" si="147"/>
        <v/>
      </c>
    </row>
    <row r="348" spans="1:38" ht="15.75" thickBot="1" x14ac:dyDescent="0.25">
      <c r="A348" s="118">
        <f t="shared" si="125"/>
        <v>290</v>
      </c>
      <c r="B348" s="123">
        <f t="shared" si="129"/>
        <v>53554</v>
      </c>
      <c r="C348" s="123">
        <f t="shared" si="143"/>
        <v>53559</v>
      </c>
      <c r="D348" s="250">
        <f t="shared" si="130"/>
        <v>31004.637234985526</v>
      </c>
      <c r="E348" s="251">
        <f t="shared" si="150"/>
        <v>31004.637234985526</v>
      </c>
      <c r="F348" s="251">
        <f t="shared" si="144"/>
        <v>18424.98</v>
      </c>
      <c r="G348" s="263">
        <f t="shared" si="131"/>
        <v>12579.66</v>
      </c>
      <c r="H348" s="251">
        <f t="shared" si="132"/>
        <v>1684050.93</v>
      </c>
      <c r="I348" s="124"/>
      <c r="J348" s="103"/>
      <c r="K348" s="104"/>
      <c r="L348" s="105"/>
      <c r="M348" s="158"/>
      <c r="N348" s="122">
        <f t="shared" si="133"/>
        <v>0</v>
      </c>
      <c r="O348" s="56">
        <f t="shared" si="134"/>
        <v>15</v>
      </c>
      <c r="P348" s="56">
        <f t="shared" si="135"/>
        <v>15</v>
      </c>
      <c r="Q348" s="56">
        <f t="shared" si="136"/>
        <v>8</v>
      </c>
      <c r="R348" s="56">
        <f t="shared" si="137"/>
        <v>2046</v>
      </c>
      <c r="S348" s="56">
        <f t="shared" si="138"/>
        <v>365</v>
      </c>
      <c r="T348" s="56">
        <f t="shared" si="126"/>
        <v>31</v>
      </c>
      <c r="U348" s="56">
        <f t="shared" si="139"/>
        <v>16</v>
      </c>
      <c r="V348" s="56">
        <f t="shared" si="140"/>
        <v>15</v>
      </c>
      <c r="W348" s="126">
        <f t="shared" si="141"/>
        <v>0</v>
      </c>
      <c r="X348" s="56">
        <f t="shared" si="124"/>
        <v>4032</v>
      </c>
      <c r="Y348" s="127">
        <f t="shared" si="149"/>
        <v>5263.51</v>
      </c>
      <c r="Z348" s="127">
        <f t="shared" si="148"/>
        <v>18490.130043235808</v>
      </c>
      <c r="AA348" s="56">
        <f t="shared" si="142"/>
        <v>69</v>
      </c>
      <c r="AB348" s="88">
        <f t="shared" si="127"/>
        <v>53557</v>
      </c>
      <c r="AC348" s="56">
        <f t="shared" si="145"/>
        <v>6</v>
      </c>
      <c r="AD348" s="85">
        <f t="shared" si="128"/>
        <v>0</v>
      </c>
      <c r="AE348" s="85">
        <f t="shared" si="122"/>
        <v>8.6999999999999994E-2</v>
      </c>
      <c r="AF348" s="85">
        <f t="shared" si="123"/>
        <v>31098.534976946845</v>
      </c>
      <c r="AG348" s="85">
        <f t="shared" si="121"/>
        <v>31004.637234985526</v>
      </c>
      <c r="AK348" s="56" t="str">
        <f t="shared" si="146"/>
        <v/>
      </c>
      <c r="AL348" s="56" t="str">
        <f t="shared" si="147"/>
        <v/>
      </c>
    </row>
    <row r="349" spans="1:38" ht="15.75" thickBot="1" x14ac:dyDescent="0.25">
      <c r="A349" s="118">
        <f t="shared" si="125"/>
        <v>291</v>
      </c>
      <c r="B349" s="123">
        <f t="shared" si="129"/>
        <v>53585</v>
      </c>
      <c r="C349" s="123">
        <f t="shared" si="143"/>
        <v>53588</v>
      </c>
      <c r="D349" s="250">
        <f t="shared" si="130"/>
        <v>31004.637234985526</v>
      </c>
      <c r="E349" s="251">
        <f t="shared" si="150"/>
        <v>31004.637234985526</v>
      </c>
      <c r="F349" s="251">
        <f t="shared" si="144"/>
        <v>18561.12</v>
      </c>
      <c r="G349" s="263">
        <f t="shared" si="131"/>
        <v>12443.52</v>
      </c>
      <c r="H349" s="251">
        <f t="shared" si="132"/>
        <v>1665489.8099999998</v>
      </c>
      <c r="I349" s="124"/>
      <c r="J349" s="103"/>
      <c r="K349" s="104"/>
      <c r="L349" s="105"/>
      <c r="M349" s="158"/>
      <c r="N349" s="122">
        <f t="shared" si="133"/>
        <v>0</v>
      </c>
      <c r="O349" s="56">
        <f t="shared" si="134"/>
        <v>15</v>
      </c>
      <c r="P349" s="56">
        <f t="shared" si="135"/>
        <v>15</v>
      </c>
      <c r="Q349" s="56">
        <f t="shared" si="136"/>
        <v>9</v>
      </c>
      <c r="R349" s="56">
        <f t="shared" si="137"/>
        <v>2046</v>
      </c>
      <c r="S349" s="56">
        <f t="shared" si="138"/>
        <v>365</v>
      </c>
      <c r="T349" s="56">
        <f t="shared" si="126"/>
        <v>30</v>
      </c>
      <c r="U349" s="56">
        <f t="shared" si="139"/>
        <v>16</v>
      </c>
      <c r="V349" s="56">
        <f t="shared" si="140"/>
        <v>15</v>
      </c>
      <c r="W349" s="126">
        <f t="shared" si="141"/>
        <v>0</v>
      </c>
      <c r="X349" s="56">
        <f t="shared" si="124"/>
        <v>4031</v>
      </c>
      <c r="Y349" s="127">
        <f t="shared" si="149"/>
        <v>5206.54</v>
      </c>
      <c r="Z349" s="127">
        <f t="shared" si="148"/>
        <v>18490.130043235808</v>
      </c>
      <c r="AA349" s="56">
        <f t="shared" si="142"/>
        <v>68</v>
      </c>
      <c r="AB349" s="88">
        <f t="shared" si="127"/>
        <v>53588</v>
      </c>
      <c r="AC349" s="56">
        <f t="shared" si="145"/>
        <v>2</v>
      </c>
      <c r="AD349" s="85">
        <f t="shared" si="128"/>
        <v>0</v>
      </c>
      <c r="AE349" s="85">
        <f t="shared" si="122"/>
        <v>8.6999999999999994E-2</v>
      </c>
      <c r="AF349" s="85">
        <f t="shared" si="123"/>
        <v>31104.641287761937</v>
      </c>
      <c r="AG349" s="85">
        <f t="shared" si="121"/>
        <v>31004.637234985526</v>
      </c>
      <c r="AK349" s="56" t="str">
        <f t="shared" si="146"/>
        <v/>
      </c>
      <c r="AL349" s="56" t="str">
        <f t="shared" si="147"/>
        <v/>
      </c>
    </row>
    <row r="350" spans="1:38" ht="15.75" thickBot="1" x14ac:dyDescent="0.25">
      <c r="A350" s="118">
        <f t="shared" si="125"/>
        <v>292</v>
      </c>
      <c r="B350" s="123">
        <f t="shared" si="129"/>
        <v>53615</v>
      </c>
      <c r="C350" s="123">
        <f t="shared" si="143"/>
        <v>53618</v>
      </c>
      <c r="D350" s="250">
        <f t="shared" si="130"/>
        <v>31004.637234985526</v>
      </c>
      <c r="E350" s="251">
        <f t="shared" si="150"/>
        <v>31004.637234985526</v>
      </c>
      <c r="F350" s="251">
        <f t="shared" si="144"/>
        <v>19095.25</v>
      </c>
      <c r="G350" s="263">
        <f t="shared" si="131"/>
        <v>11909.39</v>
      </c>
      <c r="H350" s="251">
        <f t="shared" si="132"/>
        <v>1646394.5599999998</v>
      </c>
      <c r="I350" s="124"/>
      <c r="J350" s="103"/>
      <c r="K350" s="104"/>
      <c r="L350" s="105"/>
      <c r="M350" s="158"/>
      <c r="N350" s="122">
        <f t="shared" si="133"/>
        <v>1</v>
      </c>
      <c r="O350" s="56">
        <f t="shared" si="134"/>
        <v>15</v>
      </c>
      <c r="P350" s="56">
        <f t="shared" si="135"/>
        <v>15</v>
      </c>
      <c r="Q350" s="56">
        <f t="shared" si="136"/>
        <v>10</v>
      </c>
      <c r="R350" s="56">
        <f t="shared" si="137"/>
        <v>2046</v>
      </c>
      <c r="S350" s="56">
        <f t="shared" si="138"/>
        <v>365</v>
      </c>
      <c r="T350" s="56">
        <f t="shared" si="126"/>
        <v>31</v>
      </c>
      <c r="U350" s="56">
        <f t="shared" si="139"/>
        <v>15</v>
      </c>
      <c r="V350" s="56">
        <f t="shared" si="140"/>
        <v>15</v>
      </c>
      <c r="W350" s="126">
        <f t="shared" si="141"/>
        <v>0</v>
      </c>
      <c r="X350" s="56">
        <f t="shared" si="124"/>
        <v>4030</v>
      </c>
      <c r="Y350" s="127">
        <f t="shared" si="149"/>
        <v>5149.16</v>
      </c>
      <c r="Z350" s="127">
        <f t="shared" si="148"/>
        <v>18490.130043235808</v>
      </c>
      <c r="AA350" s="56">
        <f t="shared" si="142"/>
        <v>67</v>
      </c>
      <c r="AB350" s="88">
        <f t="shared" si="127"/>
        <v>53618</v>
      </c>
      <c r="AC350" s="56">
        <f t="shared" si="145"/>
        <v>4</v>
      </c>
      <c r="AD350" s="85">
        <f t="shared" si="128"/>
        <v>0</v>
      </c>
      <c r="AE350" s="85">
        <f t="shared" si="122"/>
        <v>8.6999999999999994E-2</v>
      </c>
      <c r="AF350" s="85">
        <f t="shared" si="123"/>
        <v>31110.883154372896</v>
      </c>
      <c r="AG350" s="85">
        <f t="shared" si="121"/>
        <v>31004.637234985526</v>
      </c>
      <c r="AK350" s="56" t="str">
        <f t="shared" si="146"/>
        <v>Есть</v>
      </c>
      <c r="AL350" s="56" t="str">
        <f t="shared" si="147"/>
        <v>Нет</v>
      </c>
    </row>
    <row r="351" spans="1:38" ht="15.75" thickBot="1" x14ac:dyDescent="0.25">
      <c r="A351" s="118">
        <f t="shared" si="125"/>
        <v>293</v>
      </c>
      <c r="B351" s="123">
        <f t="shared" si="129"/>
        <v>53646</v>
      </c>
      <c r="C351" s="123">
        <f t="shared" si="143"/>
        <v>53650</v>
      </c>
      <c r="D351" s="250">
        <f t="shared" si="130"/>
        <v>31004.637234985526</v>
      </c>
      <c r="E351" s="251">
        <f t="shared" si="150"/>
        <v>31004.637234985526</v>
      </c>
      <c r="F351" s="251">
        <f t="shared" si="144"/>
        <v>18839.36</v>
      </c>
      <c r="G351" s="263">
        <f t="shared" si="131"/>
        <v>12165.28</v>
      </c>
      <c r="H351" s="251">
        <f t="shared" si="132"/>
        <v>1627555.1999999997</v>
      </c>
      <c r="I351" s="124"/>
      <c r="J351" s="103"/>
      <c r="K351" s="104"/>
      <c r="L351" s="105"/>
      <c r="M351" s="158"/>
      <c r="N351" s="122">
        <f t="shared" si="133"/>
        <v>0</v>
      </c>
      <c r="O351" s="56">
        <f t="shared" si="134"/>
        <v>15</v>
      </c>
      <c r="P351" s="56">
        <f t="shared" si="135"/>
        <v>15</v>
      </c>
      <c r="Q351" s="56">
        <f t="shared" si="136"/>
        <v>11</v>
      </c>
      <c r="R351" s="56">
        <f t="shared" si="137"/>
        <v>2046</v>
      </c>
      <c r="S351" s="56">
        <f t="shared" si="138"/>
        <v>365</v>
      </c>
      <c r="T351" s="56">
        <f t="shared" si="126"/>
        <v>30</v>
      </c>
      <c r="U351" s="56">
        <f t="shared" si="139"/>
        <v>16</v>
      </c>
      <c r="V351" s="56">
        <f t="shared" si="140"/>
        <v>15</v>
      </c>
      <c r="W351" s="126">
        <f t="shared" si="141"/>
        <v>0</v>
      </c>
      <c r="X351" s="56">
        <f t="shared" si="124"/>
        <v>4029</v>
      </c>
      <c r="Y351" s="127">
        <f t="shared" si="149"/>
        <v>5090.12</v>
      </c>
      <c r="Z351" s="127">
        <f t="shared" si="148"/>
        <v>18490.130043235808</v>
      </c>
      <c r="AA351" s="56">
        <f t="shared" si="142"/>
        <v>66</v>
      </c>
      <c r="AB351" s="88">
        <f t="shared" si="127"/>
        <v>53649</v>
      </c>
      <c r="AC351" s="56">
        <f t="shared" si="145"/>
        <v>7</v>
      </c>
      <c r="AD351" s="85">
        <f t="shared" si="128"/>
        <v>0</v>
      </c>
      <c r="AE351" s="85">
        <f t="shared" si="122"/>
        <v>8.6999999999999994E-2</v>
      </c>
      <c r="AF351" s="85">
        <f t="shared" si="123"/>
        <v>31109.765134648682</v>
      </c>
      <c r="AG351" s="85">
        <f t="shared" si="121"/>
        <v>31004.637234985526</v>
      </c>
      <c r="AK351" s="56" t="str">
        <f t="shared" si="146"/>
        <v/>
      </c>
      <c r="AL351" s="56" t="str">
        <f t="shared" si="147"/>
        <v/>
      </c>
    </row>
    <row r="352" spans="1:38" ht="15.75" thickBot="1" x14ac:dyDescent="0.25">
      <c r="A352" s="118">
        <f t="shared" si="125"/>
        <v>294</v>
      </c>
      <c r="B352" s="123">
        <f t="shared" si="129"/>
        <v>53676</v>
      </c>
      <c r="C352" s="123">
        <f t="shared" si="143"/>
        <v>53679</v>
      </c>
      <c r="D352" s="250">
        <f t="shared" si="130"/>
        <v>31004.637234985526</v>
      </c>
      <c r="E352" s="251">
        <f t="shared" si="150"/>
        <v>31004.637234985526</v>
      </c>
      <c r="F352" s="251">
        <f t="shared" si="144"/>
        <v>19366.509999999998</v>
      </c>
      <c r="G352" s="263">
        <f t="shared" si="131"/>
        <v>11638.13</v>
      </c>
      <c r="H352" s="251">
        <f t="shared" si="132"/>
        <v>1608188.6899999997</v>
      </c>
      <c r="I352" s="124"/>
      <c r="J352" s="103"/>
      <c r="K352" s="104"/>
      <c r="L352" s="105"/>
      <c r="M352" s="158"/>
      <c r="N352" s="122">
        <f t="shared" si="133"/>
        <v>0</v>
      </c>
      <c r="O352" s="56">
        <f t="shared" si="134"/>
        <v>15</v>
      </c>
      <c r="P352" s="56">
        <f t="shared" si="135"/>
        <v>15</v>
      </c>
      <c r="Q352" s="56">
        <f t="shared" si="136"/>
        <v>12</v>
      </c>
      <c r="R352" s="56">
        <f t="shared" si="137"/>
        <v>2046</v>
      </c>
      <c r="S352" s="56">
        <f t="shared" si="138"/>
        <v>365</v>
      </c>
      <c r="T352" s="56">
        <f t="shared" si="126"/>
        <v>31</v>
      </c>
      <c r="U352" s="56">
        <f t="shared" si="139"/>
        <v>15</v>
      </c>
      <c r="V352" s="56">
        <f t="shared" si="140"/>
        <v>15</v>
      </c>
      <c r="W352" s="126">
        <f t="shared" si="141"/>
        <v>0</v>
      </c>
      <c r="X352" s="56">
        <f t="shared" si="124"/>
        <v>4028</v>
      </c>
      <c r="Y352" s="127">
        <f t="shared" si="149"/>
        <v>5031.88</v>
      </c>
      <c r="Z352" s="127">
        <f t="shared" si="148"/>
        <v>18490.130043235808</v>
      </c>
      <c r="AA352" s="56">
        <f t="shared" si="142"/>
        <v>65</v>
      </c>
      <c r="AB352" s="88">
        <f t="shared" si="127"/>
        <v>53679</v>
      </c>
      <c r="AC352" s="56">
        <f t="shared" si="145"/>
        <v>2</v>
      </c>
      <c r="AD352" s="85">
        <f t="shared" si="128"/>
        <v>0</v>
      </c>
      <c r="AE352" s="85">
        <f t="shared" si="122"/>
        <v>8.6999999999999994E-2</v>
      </c>
      <c r="AF352" s="85">
        <f t="shared" si="123"/>
        <v>31116.151511956505</v>
      </c>
      <c r="AG352" s="85">
        <f t="shared" ref="AG352:AG420" si="151">IF((H351+G352)&lt;E351,H351+G352,IF(L351=$V$55,E351,IF(I351=0,E351,H351*(($O$32/12)/(1-(1+($O$32/12))^-(AA351))))))</f>
        <v>31004.637234985526</v>
      </c>
      <c r="AK352" s="56" t="str">
        <f t="shared" si="146"/>
        <v/>
      </c>
      <c r="AL352" s="56" t="str">
        <f t="shared" si="147"/>
        <v/>
      </c>
    </row>
    <row r="353" spans="1:38" ht="15.75" thickBot="1" x14ac:dyDescent="0.25">
      <c r="A353" s="118">
        <f t="shared" si="125"/>
        <v>295</v>
      </c>
      <c r="B353" s="123">
        <f t="shared" si="129"/>
        <v>53707</v>
      </c>
      <c r="C353" s="123">
        <f t="shared" si="143"/>
        <v>53710</v>
      </c>
      <c r="D353" s="250">
        <f t="shared" si="130"/>
        <v>31004.637234985526</v>
      </c>
      <c r="E353" s="251">
        <f t="shared" si="150"/>
        <v>31004.637234985526</v>
      </c>
      <c r="F353" s="251">
        <f t="shared" si="144"/>
        <v>19121.669999999998</v>
      </c>
      <c r="G353" s="263">
        <f t="shared" si="131"/>
        <v>11882.97</v>
      </c>
      <c r="H353" s="251">
        <f t="shared" si="132"/>
        <v>1589067.0199999998</v>
      </c>
      <c r="I353" s="124"/>
      <c r="J353" s="103"/>
      <c r="K353" s="104"/>
      <c r="L353" s="105"/>
      <c r="M353" s="158"/>
      <c r="N353" s="122">
        <f t="shared" si="133"/>
        <v>0</v>
      </c>
      <c r="O353" s="56">
        <f t="shared" si="134"/>
        <v>15</v>
      </c>
      <c r="P353" s="56">
        <f t="shared" si="135"/>
        <v>15</v>
      </c>
      <c r="Q353" s="56">
        <f t="shared" si="136"/>
        <v>1</v>
      </c>
      <c r="R353" s="56">
        <f t="shared" si="137"/>
        <v>2047</v>
      </c>
      <c r="S353" s="56">
        <f t="shared" si="138"/>
        <v>365</v>
      </c>
      <c r="T353" s="56">
        <f t="shared" si="126"/>
        <v>31</v>
      </c>
      <c r="U353" s="56">
        <f t="shared" si="139"/>
        <v>16</v>
      </c>
      <c r="V353" s="56">
        <f t="shared" si="140"/>
        <v>15</v>
      </c>
      <c r="W353" s="126">
        <f t="shared" si="141"/>
        <v>0</v>
      </c>
      <c r="X353" s="56">
        <f t="shared" si="124"/>
        <v>4027</v>
      </c>
      <c r="Y353" s="127">
        <f t="shared" si="149"/>
        <v>4972</v>
      </c>
      <c r="Z353" s="127">
        <f t="shared" si="148"/>
        <v>18490.130043235808</v>
      </c>
      <c r="AA353" s="56">
        <f t="shared" si="142"/>
        <v>64</v>
      </c>
      <c r="AB353" s="88">
        <f t="shared" si="127"/>
        <v>53710</v>
      </c>
      <c r="AC353" s="56">
        <f t="shared" si="145"/>
        <v>5</v>
      </c>
      <c r="AD353" s="85">
        <f t="shared" si="128"/>
        <v>0</v>
      </c>
      <c r="AE353" s="85">
        <f t="shared" ref="AE353:AE416" si="152">IF(AD353&gt;=1,$O$31,IF(AE352=$O$31,AE352,$O$32))</f>
        <v>8.6999999999999994E-2</v>
      </c>
      <c r="AF353" s="85">
        <f t="shared" ref="AF353:AF420" si="153">IF((H352+G353)&lt;E352,H352+G353,IF(L352=$V$55,E352,IF(I352=0,IF($O$32=$O$31,E352,H352*(($O$31/12)/(1-(1+($O$31/12))^-(AA352)))),H352*(($O$31/12)/(1-(1+($O$31/12))^-(AA352))))))</f>
        <v>31115.18152702017</v>
      </c>
      <c r="AG353" s="85">
        <f t="shared" si="151"/>
        <v>31004.637234985526</v>
      </c>
      <c r="AK353" s="56" t="str">
        <f t="shared" si="146"/>
        <v/>
      </c>
      <c r="AL353" s="56" t="str">
        <f t="shared" si="147"/>
        <v/>
      </c>
    </row>
    <row r="354" spans="1:38" ht="15.75" thickBot="1" x14ac:dyDescent="0.25">
      <c r="A354" s="118">
        <f t="shared" si="125"/>
        <v>296</v>
      </c>
      <c r="B354" s="123">
        <f t="shared" si="129"/>
        <v>53738</v>
      </c>
      <c r="C354" s="123">
        <f t="shared" si="143"/>
        <v>53741</v>
      </c>
      <c r="D354" s="250">
        <f t="shared" si="130"/>
        <v>31004.637234985526</v>
      </c>
      <c r="E354" s="251">
        <f t="shared" si="150"/>
        <v>31004.637234985526</v>
      </c>
      <c r="F354" s="251">
        <f t="shared" si="144"/>
        <v>19262.96</v>
      </c>
      <c r="G354" s="263">
        <f t="shared" si="131"/>
        <v>11741.68</v>
      </c>
      <c r="H354" s="251">
        <f t="shared" si="132"/>
        <v>1569804.0599999998</v>
      </c>
      <c r="I354" s="124"/>
      <c r="J354" s="103"/>
      <c r="K354" s="104"/>
      <c r="L354" s="105"/>
      <c r="M354" s="158"/>
      <c r="N354" s="122">
        <f t="shared" si="133"/>
        <v>0</v>
      </c>
      <c r="O354" s="56">
        <f t="shared" si="134"/>
        <v>15</v>
      </c>
      <c r="P354" s="56">
        <f t="shared" si="135"/>
        <v>15</v>
      </c>
      <c r="Q354" s="56">
        <f t="shared" si="136"/>
        <v>2</v>
      </c>
      <c r="R354" s="56">
        <f t="shared" si="137"/>
        <v>2047</v>
      </c>
      <c r="S354" s="56">
        <f t="shared" si="138"/>
        <v>365</v>
      </c>
      <c r="T354" s="56">
        <f t="shared" si="126"/>
        <v>28</v>
      </c>
      <c r="U354" s="56">
        <f t="shared" si="139"/>
        <v>16</v>
      </c>
      <c r="V354" s="56">
        <f t="shared" si="140"/>
        <v>15</v>
      </c>
      <c r="W354" s="126">
        <f t="shared" si="141"/>
        <v>0</v>
      </c>
      <c r="X354" s="56">
        <f t="shared" si="124"/>
        <v>4026</v>
      </c>
      <c r="Y354" s="127">
        <f t="shared" si="149"/>
        <v>4912.8900000000003</v>
      </c>
      <c r="Z354" s="127">
        <f t="shared" si="148"/>
        <v>18490.130043235808</v>
      </c>
      <c r="AA354" s="56">
        <f t="shared" si="142"/>
        <v>63</v>
      </c>
      <c r="AB354" s="88">
        <f t="shared" si="127"/>
        <v>53741</v>
      </c>
      <c r="AC354" s="56">
        <f t="shared" si="145"/>
        <v>1</v>
      </c>
      <c r="AD354" s="85">
        <f t="shared" si="128"/>
        <v>0</v>
      </c>
      <c r="AE354" s="85">
        <f t="shared" si="152"/>
        <v>8.6999999999999994E-2</v>
      </c>
      <c r="AF354" s="85">
        <f t="shared" si="153"/>
        <v>31121.725696008842</v>
      </c>
      <c r="AG354" s="85">
        <f t="shared" si="151"/>
        <v>31004.637234985526</v>
      </c>
      <c r="AK354" s="56" t="str">
        <f t="shared" si="146"/>
        <v/>
      </c>
      <c r="AL354" s="56" t="str">
        <f t="shared" si="147"/>
        <v/>
      </c>
    </row>
    <row r="355" spans="1:38" ht="15.75" thickBot="1" x14ac:dyDescent="0.25">
      <c r="A355" s="118">
        <f t="shared" si="125"/>
        <v>297</v>
      </c>
      <c r="B355" s="123">
        <f t="shared" si="129"/>
        <v>53766</v>
      </c>
      <c r="C355" s="123">
        <f t="shared" si="143"/>
        <v>53769</v>
      </c>
      <c r="D355" s="250">
        <f t="shared" si="130"/>
        <v>31004.637234985526</v>
      </c>
      <c r="E355" s="251">
        <f t="shared" si="150"/>
        <v>31004.637234985526</v>
      </c>
      <c r="F355" s="251">
        <f t="shared" si="144"/>
        <v>20527.810000000001</v>
      </c>
      <c r="G355" s="263">
        <f t="shared" si="131"/>
        <v>10476.83</v>
      </c>
      <c r="H355" s="251">
        <f t="shared" si="132"/>
        <v>1549276.2499999998</v>
      </c>
      <c r="I355" s="124"/>
      <c r="J355" s="103"/>
      <c r="K355" s="104"/>
      <c r="L355" s="105"/>
      <c r="M355" s="158"/>
      <c r="N355" s="122">
        <f t="shared" si="133"/>
        <v>0</v>
      </c>
      <c r="O355" s="56">
        <f t="shared" si="134"/>
        <v>15</v>
      </c>
      <c r="P355" s="56">
        <f t="shared" si="135"/>
        <v>15</v>
      </c>
      <c r="Q355" s="56">
        <f t="shared" si="136"/>
        <v>3</v>
      </c>
      <c r="R355" s="56">
        <f t="shared" si="137"/>
        <v>2047</v>
      </c>
      <c r="S355" s="56">
        <f t="shared" si="138"/>
        <v>365</v>
      </c>
      <c r="T355" s="56">
        <f t="shared" si="126"/>
        <v>31</v>
      </c>
      <c r="U355" s="56">
        <f t="shared" si="139"/>
        <v>13</v>
      </c>
      <c r="V355" s="56">
        <f t="shared" si="140"/>
        <v>15</v>
      </c>
      <c r="W355" s="126">
        <f t="shared" si="141"/>
        <v>0</v>
      </c>
      <c r="X355" s="56">
        <f t="shared" si="124"/>
        <v>4025</v>
      </c>
      <c r="Y355" s="127">
        <f t="shared" si="149"/>
        <v>4853.33</v>
      </c>
      <c r="Z355" s="127">
        <f t="shared" si="148"/>
        <v>18490.130043235808</v>
      </c>
      <c r="AA355" s="56">
        <f t="shared" si="142"/>
        <v>62</v>
      </c>
      <c r="AB355" s="88">
        <f t="shared" si="127"/>
        <v>53769</v>
      </c>
      <c r="AC355" s="56">
        <f t="shared" si="145"/>
        <v>1</v>
      </c>
      <c r="AD355" s="85">
        <f t="shared" si="128"/>
        <v>0</v>
      </c>
      <c r="AE355" s="85">
        <f t="shared" si="152"/>
        <v>8.6999999999999994E-2</v>
      </c>
      <c r="AF355" s="85">
        <f t="shared" si="153"/>
        <v>31128.428657743389</v>
      </c>
      <c r="AG355" s="85">
        <f t="shared" si="151"/>
        <v>31004.637234985526</v>
      </c>
      <c r="AK355" s="56" t="str">
        <f t="shared" si="146"/>
        <v/>
      </c>
      <c r="AL355" s="56" t="str">
        <f t="shared" si="147"/>
        <v/>
      </c>
    </row>
    <row r="356" spans="1:38" ht="15.75" thickBot="1" x14ac:dyDescent="0.25">
      <c r="A356" s="118">
        <f t="shared" si="125"/>
        <v>298</v>
      </c>
      <c r="B356" s="123">
        <f t="shared" si="129"/>
        <v>53797</v>
      </c>
      <c r="C356" s="123">
        <f t="shared" si="143"/>
        <v>53800</v>
      </c>
      <c r="D356" s="250">
        <f t="shared" si="130"/>
        <v>31004.637234985526</v>
      </c>
      <c r="E356" s="251">
        <f t="shared" si="150"/>
        <v>31004.637234985526</v>
      </c>
      <c r="F356" s="251">
        <f t="shared" si="144"/>
        <v>19556.97</v>
      </c>
      <c r="G356" s="263">
        <f t="shared" si="131"/>
        <v>11447.67</v>
      </c>
      <c r="H356" s="251">
        <f t="shared" si="132"/>
        <v>1529719.2799999998</v>
      </c>
      <c r="I356" s="124"/>
      <c r="J356" s="103"/>
      <c r="K356" s="104"/>
      <c r="L356" s="105"/>
      <c r="M356" s="158"/>
      <c r="N356" s="122">
        <f t="shared" si="133"/>
        <v>1</v>
      </c>
      <c r="O356" s="56">
        <f t="shared" si="134"/>
        <v>15</v>
      </c>
      <c r="P356" s="56">
        <f t="shared" si="135"/>
        <v>15</v>
      </c>
      <c r="Q356" s="56">
        <f t="shared" si="136"/>
        <v>4</v>
      </c>
      <c r="R356" s="56">
        <f t="shared" si="137"/>
        <v>2047</v>
      </c>
      <c r="S356" s="56">
        <f t="shared" si="138"/>
        <v>365</v>
      </c>
      <c r="T356" s="56">
        <f t="shared" si="126"/>
        <v>30</v>
      </c>
      <c r="U356" s="56">
        <f t="shared" si="139"/>
        <v>16</v>
      </c>
      <c r="V356" s="56">
        <f t="shared" si="140"/>
        <v>15</v>
      </c>
      <c r="W356" s="126">
        <f t="shared" si="141"/>
        <v>0</v>
      </c>
      <c r="X356" s="56">
        <f t="shared" si="124"/>
        <v>4024</v>
      </c>
      <c r="Y356" s="127">
        <f t="shared" si="149"/>
        <v>4789.87</v>
      </c>
      <c r="Z356" s="127">
        <f t="shared" si="148"/>
        <v>18490.130043235808</v>
      </c>
      <c r="AA356" s="56">
        <f t="shared" si="142"/>
        <v>61</v>
      </c>
      <c r="AB356" s="88">
        <f t="shared" si="127"/>
        <v>53800</v>
      </c>
      <c r="AC356" s="56">
        <f t="shared" si="145"/>
        <v>4</v>
      </c>
      <c r="AD356" s="85">
        <f t="shared" si="128"/>
        <v>0</v>
      </c>
      <c r="AE356" s="85">
        <f t="shared" si="152"/>
        <v>8.6999999999999994E-2</v>
      </c>
      <c r="AF356" s="85">
        <f t="shared" si="153"/>
        <v>31112.755348853407</v>
      </c>
      <c r="AG356" s="85">
        <f t="shared" si="151"/>
        <v>31004.637234985526</v>
      </c>
      <c r="AK356" s="56" t="str">
        <f t="shared" si="146"/>
        <v>Есть</v>
      </c>
      <c r="AL356" s="56" t="str">
        <f t="shared" si="147"/>
        <v>Нет</v>
      </c>
    </row>
    <row r="357" spans="1:38" ht="15.75" thickBot="1" x14ac:dyDescent="0.25">
      <c r="A357" s="118">
        <f t="shared" si="125"/>
        <v>299</v>
      </c>
      <c r="B357" s="123">
        <f t="shared" si="129"/>
        <v>53827</v>
      </c>
      <c r="C357" s="123">
        <f t="shared" si="143"/>
        <v>53832</v>
      </c>
      <c r="D357" s="250">
        <f t="shared" si="130"/>
        <v>31004.637234985526</v>
      </c>
      <c r="E357" s="251">
        <f t="shared" si="150"/>
        <v>31004.637234985526</v>
      </c>
      <c r="F357" s="251">
        <f t="shared" si="144"/>
        <v>20066.099999999999</v>
      </c>
      <c r="G357" s="263">
        <f t="shared" si="131"/>
        <v>10938.54</v>
      </c>
      <c r="H357" s="251">
        <f t="shared" si="132"/>
        <v>1509653.1799999997</v>
      </c>
      <c r="I357" s="124"/>
      <c r="J357" s="103"/>
      <c r="K357" s="104"/>
      <c r="L357" s="105"/>
      <c r="M357" s="158"/>
      <c r="N357" s="122">
        <f t="shared" si="133"/>
        <v>0</v>
      </c>
      <c r="O357" s="56">
        <f t="shared" si="134"/>
        <v>15</v>
      </c>
      <c r="P357" s="56">
        <f t="shared" si="135"/>
        <v>15</v>
      </c>
      <c r="Q357" s="56">
        <f t="shared" si="136"/>
        <v>5</v>
      </c>
      <c r="R357" s="56">
        <f t="shared" si="137"/>
        <v>2047</v>
      </c>
      <c r="S357" s="56">
        <f t="shared" si="138"/>
        <v>365</v>
      </c>
      <c r="T357" s="56">
        <f t="shared" si="126"/>
        <v>31</v>
      </c>
      <c r="U357" s="56">
        <f t="shared" si="139"/>
        <v>15</v>
      </c>
      <c r="V357" s="56">
        <f t="shared" si="140"/>
        <v>15</v>
      </c>
      <c r="W357" s="126">
        <f t="shared" si="141"/>
        <v>0</v>
      </c>
      <c r="X357" s="56">
        <f t="shared" si="124"/>
        <v>4023</v>
      </c>
      <c r="Y357" s="127">
        <f t="shared" si="149"/>
        <v>4729.3999999999996</v>
      </c>
      <c r="Z357" s="127">
        <f t="shared" si="148"/>
        <v>18490.130043235808</v>
      </c>
      <c r="AA357" s="56">
        <f t="shared" si="142"/>
        <v>60</v>
      </c>
      <c r="AB357" s="88">
        <f t="shared" si="127"/>
        <v>53830</v>
      </c>
      <c r="AC357" s="56">
        <f t="shared" si="145"/>
        <v>6</v>
      </c>
      <c r="AD357" s="85">
        <f t="shared" si="128"/>
        <v>0</v>
      </c>
      <c r="AE357" s="85">
        <f t="shared" si="152"/>
        <v>8.6999999999999994E-2</v>
      </c>
      <c r="AF357" s="85">
        <f t="shared" si="153"/>
        <v>31119.33702574615</v>
      </c>
      <c r="AG357" s="85">
        <f t="shared" si="151"/>
        <v>31004.637234985526</v>
      </c>
      <c r="AK357" s="56" t="str">
        <f t="shared" si="146"/>
        <v/>
      </c>
      <c r="AL357" s="56" t="str">
        <f t="shared" si="147"/>
        <v/>
      </c>
    </row>
    <row r="358" spans="1:38" ht="15.75" thickBot="1" x14ac:dyDescent="0.25">
      <c r="A358" s="118">
        <f t="shared" si="125"/>
        <v>300</v>
      </c>
      <c r="B358" s="123">
        <f t="shared" si="129"/>
        <v>53858</v>
      </c>
      <c r="C358" s="123">
        <f t="shared" si="143"/>
        <v>53861</v>
      </c>
      <c r="D358" s="250">
        <f t="shared" si="130"/>
        <v>31004.637234985526</v>
      </c>
      <c r="E358" s="251">
        <f t="shared" si="150"/>
        <v>31004.637234985526</v>
      </c>
      <c r="F358" s="251">
        <f t="shared" si="144"/>
        <v>19849.75</v>
      </c>
      <c r="G358" s="263">
        <f t="shared" si="131"/>
        <v>11154.89</v>
      </c>
      <c r="H358" s="251">
        <f t="shared" si="132"/>
        <v>1489803.4299999997</v>
      </c>
      <c r="I358" s="124"/>
      <c r="J358" s="103"/>
      <c r="K358" s="104"/>
      <c r="L358" s="105"/>
      <c r="M358" s="158"/>
      <c r="N358" s="122">
        <f t="shared" si="133"/>
        <v>0</v>
      </c>
      <c r="O358" s="56">
        <f t="shared" si="134"/>
        <v>15</v>
      </c>
      <c r="P358" s="56">
        <f t="shared" si="135"/>
        <v>15</v>
      </c>
      <c r="Q358" s="56">
        <f t="shared" si="136"/>
        <v>6</v>
      </c>
      <c r="R358" s="56">
        <f t="shared" si="137"/>
        <v>2047</v>
      </c>
      <c r="S358" s="56">
        <f t="shared" si="138"/>
        <v>365</v>
      </c>
      <c r="T358" s="56">
        <f t="shared" si="126"/>
        <v>30</v>
      </c>
      <c r="U358" s="56">
        <f t="shared" si="139"/>
        <v>16</v>
      </c>
      <c r="V358" s="56">
        <f t="shared" si="140"/>
        <v>15</v>
      </c>
      <c r="W358" s="126">
        <f t="shared" si="141"/>
        <v>0</v>
      </c>
      <c r="X358" s="56">
        <f t="shared" si="124"/>
        <v>4022</v>
      </c>
      <c r="Y358" s="127">
        <f t="shared" si="149"/>
        <v>4667.3599999999997</v>
      </c>
      <c r="Z358" s="127">
        <f t="shared" si="148"/>
        <v>18490.130043235808</v>
      </c>
      <c r="AA358" s="56">
        <f t="shared" si="142"/>
        <v>59</v>
      </c>
      <c r="AB358" s="88">
        <f t="shared" si="127"/>
        <v>53861</v>
      </c>
      <c r="AC358" s="56">
        <f t="shared" si="145"/>
        <v>2</v>
      </c>
      <c r="AD358" s="85">
        <f t="shared" si="128"/>
        <v>0</v>
      </c>
      <c r="AE358" s="85">
        <f t="shared" si="152"/>
        <v>8.6999999999999994E-2</v>
      </c>
      <c r="AF358" s="85">
        <f t="shared" si="153"/>
        <v>31118.56964786167</v>
      </c>
      <c r="AG358" s="85">
        <f t="shared" si="151"/>
        <v>31004.637234985526</v>
      </c>
      <c r="AK358" s="56" t="str">
        <f t="shared" si="146"/>
        <v/>
      </c>
      <c r="AL358" s="56" t="str">
        <f t="shared" si="147"/>
        <v/>
      </c>
    </row>
    <row r="359" spans="1:38" ht="15.75" thickBot="1" x14ac:dyDescent="0.25">
      <c r="A359" s="118">
        <f t="shared" si="125"/>
        <v>301</v>
      </c>
      <c r="B359" s="123">
        <f t="shared" si="129"/>
        <v>53888</v>
      </c>
      <c r="C359" s="123">
        <f t="shared" si="143"/>
        <v>53891</v>
      </c>
      <c r="D359" s="250">
        <f t="shared" si="130"/>
        <v>31004.637234985526</v>
      </c>
      <c r="E359" s="251">
        <f t="shared" si="150"/>
        <v>31004.637234985526</v>
      </c>
      <c r="F359" s="251">
        <f t="shared" si="144"/>
        <v>20351.53</v>
      </c>
      <c r="G359" s="263">
        <f t="shared" si="131"/>
        <v>10653.11</v>
      </c>
      <c r="H359" s="251">
        <f t="shared" si="132"/>
        <v>1469451.8999999997</v>
      </c>
      <c r="I359" s="124"/>
      <c r="J359" s="103"/>
      <c r="K359" s="104"/>
      <c r="L359" s="105"/>
      <c r="M359" s="158"/>
      <c r="N359" s="122">
        <f t="shared" si="133"/>
        <v>0</v>
      </c>
      <c r="O359" s="56">
        <f t="shared" si="134"/>
        <v>15</v>
      </c>
      <c r="P359" s="56">
        <f t="shared" si="135"/>
        <v>15</v>
      </c>
      <c r="Q359" s="56">
        <f t="shared" si="136"/>
        <v>7</v>
      </c>
      <c r="R359" s="56">
        <f t="shared" si="137"/>
        <v>2047</v>
      </c>
      <c r="S359" s="56">
        <f t="shared" si="138"/>
        <v>365</v>
      </c>
      <c r="T359" s="56">
        <f t="shared" si="126"/>
        <v>31</v>
      </c>
      <c r="U359" s="56">
        <f t="shared" si="139"/>
        <v>15</v>
      </c>
      <c r="V359" s="56">
        <f t="shared" si="140"/>
        <v>15</v>
      </c>
      <c r="W359" s="126">
        <f t="shared" si="141"/>
        <v>0</v>
      </c>
      <c r="X359" s="56">
        <f t="shared" si="124"/>
        <v>4021</v>
      </c>
      <c r="Y359" s="127">
        <f t="shared" si="149"/>
        <v>4605.99</v>
      </c>
      <c r="Z359" s="127">
        <f t="shared" si="148"/>
        <v>18490.130043235808</v>
      </c>
      <c r="AA359" s="56">
        <f t="shared" si="142"/>
        <v>58</v>
      </c>
      <c r="AB359" s="88">
        <f t="shared" si="127"/>
        <v>53891</v>
      </c>
      <c r="AC359" s="56">
        <f t="shared" si="145"/>
        <v>4</v>
      </c>
      <c r="AD359" s="85">
        <f t="shared" si="128"/>
        <v>0</v>
      </c>
      <c r="AE359" s="85">
        <f t="shared" si="152"/>
        <v>8.6999999999999994E-2</v>
      </c>
      <c r="AF359" s="85">
        <f t="shared" si="153"/>
        <v>31125.335268418523</v>
      </c>
      <c r="AG359" s="85">
        <f t="shared" si="151"/>
        <v>31004.637234985526</v>
      </c>
      <c r="AK359" s="56" t="str">
        <f t="shared" si="146"/>
        <v/>
      </c>
      <c r="AL359" s="56" t="str">
        <f t="shared" si="147"/>
        <v/>
      </c>
    </row>
    <row r="360" spans="1:38" ht="15.75" thickBot="1" x14ac:dyDescent="0.25">
      <c r="A360" s="118">
        <f t="shared" si="125"/>
        <v>302</v>
      </c>
      <c r="B360" s="123">
        <f t="shared" si="129"/>
        <v>53919</v>
      </c>
      <c r="C360" s="123">
        <f t="shared" si="143"/>
        <v>53923</v>
      </c>
      <c r="D360" s="250">
        <f t="shared" si="130"/>
        <v>31004.637234985526</v>
      </c>
      <c r="E360" s="251">
        <f t="shared" si="150"/>
        <v>31004.637234985526</v>
      </c>
      <c r="F360" s="251">
        <f t="shared" si="144"/>
        <v>20146.8</v>
      </c>
      <c r="G360" s="263">
        <f t="shared" si="131"/>
        <v>10857.84</v>
      </c>
      <c r="H360" s="251">
        <f>IF(F360&lt;H359,H359-F360,0)</f>
        <v>1449305.0999999996</v>
      </c>
      <c r="I360" s="124"/>
      <c r="J360" s="103"/>
      <c r="K360" s="104"/>
      <c r="L360" s="105"/>
      <c r="M360" s="158"/>
      <c r="N360" s="122">
        <f t="shared" si="133"/>
        <v>0</v>
      </c>
      <c r="O360" s="56">
        <f t="shared" si="134"/>
        <v>15</v>
      </c>
      <c r="P360" s="56">
        <f t="shared" si="135"/>
        <v>15</v>
      </c>
      <c r="Q360" s="56">
        <f t="shared" si="136"/>
        <v>8</v>
      </c>
      <c r="R360" s="56">
        <f t="shared" si="137"/>
        <v>2047</v>
      </c>
      <c r="S360" s="56">
        <f t="shared" si="138"/>
        <v>365</v>
      </c>
      <c r="T360" s="56">
        <f t="shared" si="126"/>
        <v>31</v>
      </c>
      <c r="U360" s="56">
        <f t="shared" si="139"/>
        <v>16</v>
      </c>
      <c r="V360" s="56">
        <f t="shared" si="140"/>
        <v>15</v>
      </c>
      <c r="W360" s="126">
        <f t="shared" si="141"/>
        <v>0</v>
      </c>
      <c r="X360" s="56">
        <f t="shared" si="124"/>
        <v>4020</v>
      </c>
      <c r="Y360" s="127">
        <f t="shared" si="149"/>
        <v>4543.07</v>
      </c>
      <c r="Z360" s="127">
        <f t="shared" si="148"/>
        <v>18490.130043235808</v>
      </c>
      <c r="AA360" s="56">
        <f t="shared" si="142"/>
        <v>57</v>
      </c>
      <c r="AB360" s="88">
        <f t="shared" si="127"/>
        <v>53922</v>
      </c>
      <c r="AC360" s="56">
        <f t="shared" si="145"/>
        <v>7</v>
      </c>
      <c r="AD360" s="85">
        <f t="shared" si="128"/>
        <v>0</v>
      </c>
      <c r="AE360" s="85">
        <f t="shared" si="152"/>
        <v>8.6999999999999994E-2</v>
      </c>
      <c r="AF360" s="85">
        <f t="shared" si="153"/>
        <v>31124.757665529265</v>
      </c>
      <c r="AG360" s="85">
        <f t="shared" si="151"/>
        <v>31004.637234985526</v>
      </c>
      <c r="AK360" s="56" t="str">
        <f t="shared" si="146"/>
        <v/>
      </c>
      <c r="AL360" s="56" t="str">
        <f t="shared" si="147"/>
        <v/>
      </c>
    </row>
    <row r="361" spans="1:38" ht="15.75" thickBot="1" x14ac:dyDescent="0.25">
      <c r="A361" s="118">
        <f t="shared" si="125"/>
        <v>303</v>
      </c>
      <c r="B361" s="123">
        <f t="shared" si="129"/>
        <v>53950</v>
      </c>
      <c r="C361" s="123">
        <f t="shared" si="143"/>
        <v>53953</v>
      </c>
      <c r="D361" s="250">
        <f t="shared" si="130"/>
        <v>31004.637234985526</v>
      </c>
      <c r="E361" s="251">
        <f t="shared" si="150"/>
        <v>31004.637234985526</v>
      </c>
      <c r="F361" s="251">
        <f t="shared" si="144"/>
        <v>20295.669999999998</v>
      </c>
      <c r="G361" s="263">
        <f t="shared" si="131"/>
        <v>10708.97</v>
      </c>
      <c r="H361" s="251">
        <f t="shared" ref="H361:H420" si="154">IF(F361&lt;H360,H360-F361,0)</f>
        <v>1429009.4299999997</v>
      </c>
      <c r="I361" s="124"/>
      <c r="J361" s="103"/>
      <c r="K361" s="104"/>
      <c r="L361" s="105"/>
      <c r="M361" s="158"/>
      <c r="N361" s="122">
        <f t="shared" si="133"/>
        <v>0</v>
      </c>
      <c r="O361" s="56">
        <f t="shared" si="134"/>
        <v>15</v>
      </c>
      <c r="P361" s="56">
        <f t="shared" si="135"/>
        <v>15</v>
      </c>
      <c r="Q361" s="56">
        <f t="shared" si="136"/>
        <v>9</v>
      </c>
      <c r="R361" s="56">
        <f t="shared" si="137"/>
        <v>2047</v>
      </c>
      <c r="S361" s="56">
        <f t="shared" si="138"/>
        <v>365</v>
      </c>
      <c r="T361" s="56">
        <f t="shared" si="126"/>
        <v>30</v>
      </c>
      <c r="U361" s="56">
        <f t="shared" si="139"/>
        <v>16</v>
      </c>
      <c r="V361" s="56">
        <f t="shared" si="140"/>
        <v>15</v>
      </c>
      <c r="W361" s="126">
        <f t="shared" si="141"/>
        <v>0</v>
      </c>
      <c r="X361" s="56">
        <f t="shared" si="124"/>
        <v>4019</v>
      </c>
      <c r="Y361" s="127">
        <f t="shared" si="149"/>
        <v>4480.79</v>
      </c>
      <c r="Z361" s="127">
        <f t="shared" si="148"/>
        <v>18490.130043235808</v>
      </c>
      <c r="AA361" s="56">
        <f t="shared" si="142"/>
        <v>56</v>
      </c>
      <c r="AB361" s="88">
        <f t="shared" si="127"/>
        <v>53953</v>
      </c>
      <c r="AC361" s="56">
        <f t="shared" si="145"/>
        <v>3</v>
      </c>
      <c r="AD361" s="85">
        <f t="shared" si="128"/>
        <v>0</v>
      </c>
      <c r="AE361" s="85">
        <f t="shared" si="152"/>
        <v>8.6999999999999994E-2</v>
      </c>
      <c r="AF361" s="85">
        <f t="shared" si="153"/>
        <v>31131.726597985078</v>
      </c>
      <c r="AG361" s="85">
        <f t="shared" si="151"/>
        <v>31004.637234985526</v>
      </c>
      <c r="AK361" s="56" t="str">
        <f t="shared" si="146"/>
        <v/>
      </c>
      <c r="AL361" s="56" t="str">
        <f t="shared" si="147"/>
        <v/>
      </c>
    </row>
    <row r="362" spans="1:38" ht="15.75" thickBot="1" x14ac:dyDescent="0.25">
      <c r="A362" s="118">
        <f t="shared" si="125"/>
        <v>304</v>
      </c>
      <c r="B362" s="123">
        <f t="shared" si="129"/>
        <v>53980</v>
      </c>
      <c r="C362" s="123">
        <f t="shared" si="143"/>
        <v>53983</v>
      </c>
      <c r="D362" s="250">
        <f t="shared" si="130"/>
        <v>31004.637234985526</v>
      </c>
      <c r="E362" s="251">
        <f t="shared" si="150"/>
        <v>31004.637234985526</v>
      </c>
      <c r="F362" s="251">
        <f t="shared" si="144"/>
        <v>20786.240000000002</v>
      </c>
      <c r="G362" s="263">
        <f t="shared" si="131"/>
        <v>10218.4</v>
      </c>
      <c r="H362" s="251">
        <f t="shared" si="154"/>
        <v>1408223.1899999997</v>
      </c>
      <c r="I362" s="124"/>
      <c r="J362" s="103"/>
      <c r="K362" s="104"/>
      <c r="L362" s="105"/>
      <c r="M362" s="158"/>
      <c r="N362" s="122">
        <f t="shared" si="133"/>
        <v>1</v>
      </c>
      <c r="O362" s="56">
        <f t="shared" si="134"/>
        <v>15</v>
      </c>
      <c r="P362" s="56">
        <f t="shared" si="135"/>
        <v>15</v>
      </c>
      <c r="Q362" s="56">
        <f t="shared" si="136"/>
        <v>10</v>
      </c>
      <c r="R362" s="56">
        <f t="shared" si="137"/>
        <v>2047</v>
      </c>
      <c r="S362" s="56">
        <f t="shared" si="138"/>
        <v>365</v>
      </c>
      <c r="T362" s="56">
        <f t="shared" si="126"/>
        <v>31</v>
      </c>
      <c r="U362" s="56">
        <f t="shared" si="139"/>
        <v>15</v>
      </c>
      <c r="V362" s="56">
        <f t="shared" si="140"/>
        <v>15</v>
      </c>
      <c r="W362" s="126">
        <f t="shared" si="141"/>
        <v>0</v>
      </c>
      <c r="X362" s="56">
        <f t="shared" si="124"/>
        <v>4018</v>
      </c>
      <c r="Y362" s="127">
        <f t="shared" si="149"/>
        <v>4418.04</v>
      </c>
      <c r="Z362" s="127">
        <f t="shared" si="148"/>
        <v>18490.130043235808</v>
      </c>
      <c r="AA362" s="56">
        <f t="shared" si="142"/>
        <v>55</v>
      </c>
      <c r="AB362" s="88">
        <f t="shared" si="127"/>
        <v>53983</v>
      </c>
      <c r="AC362" s="56">
        <f t="shared" si="145"/>
        <v>5</v>
      </c>
      <c r="AD362" s="85">
        <f t="shared" si="128"/>
        <v>0</v>
      </c>
      <c r="AE362" s="85">
        <f t="shared" si="152"/>
        <v>8.6999999999999994E-2</v>
      </c>
      <c r="AF362" s="85">
        <f t="shared" si="153"/>
        <v>31138.88685219374</v>
      </c>
      <c r="AG362" s="85">
        <f t="shared" si="151"/>
        <v>31004.637234985526</v>
      </c>
      <c r="AK362" s="56" t="str">
        <f t="shared" si="146"/>
        <v>Есть</v>
      </c>
      <c r="AL362" s="56" t="str">
        <f t="shared" si="147"/>
        <v>Нет</v>
      </c>
    </row>
    <row r="363" spans="1:38" ht="15.75" thickBot="1" x14ac:dyDescent="0.25">
      <c r="A363" s="118">
        <f t="shared" si="125"/>
        <v>305</v>
      </c>
      <c r="B363" s="123">
        <f t="shared" si="129"/>
        <v>54011</v>
      </c>
      <c r="C363" s="123">
        <f t="shared" si="143"/>
        <v>54014</v>
      </c>
      <c r="D363" s="250">
        <f t="shared" si="130"/>
        <v>31004.637234985526</v>
      </c>
      <c r="E363" s="251">
        <f t="shared" si="150"/>
        <v>31004.637234985526</v>
      </c>
      <c r="F363" s="251">
        <f t="shared" si="144"/>
        <v>20599.22</v>
      </c>
      <c r="G363" s="263">
        <f t="shared" si="131"/>
        <v>10405.42</v>
      </c>
      <c r="H363" s="251">
        <f t="shared" si="154"/>
        <v>1387623.9699999997</v>
      </c>
      <c r="I363" s="124"/>
      <c r="J363" s="103"/>
      <c r="K363" s="104"/>
      <c r="L363" s="105"/>
      <c r="M363" s="158"/>
      <c r="N363" s="122">
        <f t="shared" si="133"/>
        <v>0</v>
      </c>
      <c r="O363" s="56">
        <f t="shared" si="134"/>
        <v>15</v>
      </c>
      <c r="P363" s="56">
        <f t="shared" si="135"/>
        <v>15</v>
      </c>
      <c r="Q363" s="56">
        <f t="shared" si="136"/>
        <v>11</v>
      </c>
      <c r="R363" s="56">
        <f t="shared" si="137"/>
        <v>2047</v>
      </c>
      <c r="S363" s="56">
        <f t="shared" si="138"/>
        <v>365</v>
      </c>
      <c r="T363" s="56">
        <f t="shared" si="126"/>
        <v>30</v>
      </c>
      <c r="U363" s="56">
        <f t="shared" si="139"/>
        <v>16</v>
      </c>
      <c r="V363" s="56">
        <f t="shared" si="140"/>
        <v>15</v>
      </c>
      <c r="W363" s="126">
        <f t="shared" si="141"/>
        <v>0</v>
      </c>
      <c r="X363" s="56">
        <f t="shared" si="124"/>
        <v>4017</v>
      </c>
      <c r="Y363" s="127">
        <f t="shared" si="149"/>
        <v>4353.7700000000004</v>
      </c>
      <c r="Z363" s="127">
        <f t="shared" si="148"/>
        <v>18490.130043235808</v>
      </c>
      <c r="AA363" s="56">
        <f t="shared" si="142"/>
        <v>54</v>
      </c>
      <c r="AB363" s="88">
        <f t="shared" si="127"/>
        <v>54014</v>
      </c>
      <c r="AC363" s="56">
        <f t="shared" si="145"/>
        <v>1</v>
      </c>
      <c r="AD363" s="85">
        <f t="shared" si="128"/>
        <v>0</v>
      </c>
      <c r="AE363" s="85">
        <f t="shared" si="152"/>
        <v>8.6999999999999994E-2</v>
      </c>
      <c r="AF363" s="85">
        <f t="shared" si="153"/>
        <v>31138.717219178572</v>
      </c>
      <c r="AG363" s="85">
        <f t="shared" si="151"/>
        <v>31004.637234985526</v>
      </c>
      <c r="AK363" s="56" t="str">
        <f t="shared" si="146"/>
        <v/>
      </c>
      <c r="AL363" s="56" t="str">
        <f t="shared" si="147"/>
        <v/>
      </c>
    </row>
    <row r="364" spans="1:38" ht="15.75" thickBot="1" x14ac:dyDescent="0.25">
      <c r="A364" s="118">
        <f t="shared" si="125"/>
        <v>306</v>
      </c>
      <c r="B364" s="123">
        <f t="shared" si="129"/>
        <v>54041</v>
      </c>
      <c r="C364" s="123">
        <f t="shared" si="143"/>
        <v>54044</v>
      </c>
      <c r="D364" s="250">
        <f t="shared" si="130"/>
        <v>31004.637234985526</v>
      </c>
      <c r="E364" s="251">
        <f t="shared" si="150"/>
        <v>31004.637234985526</v>
      </c>
      <c r="F364" s="251">
        <f t="shared" si="144"/>
        <v>21082.18</v>
      </c>
      <c r="G364" s="263">
        <f t="shared" si="131"/>
        <v>9922.4599999999991</v>
      </c>
      <c r="H364" s="251">
        <f t="shared" si="154"/>
        <v>1366541.7899999998</v>
      </c>
      <c r="I364" s="124"/>
      <c r="J364" s="103"/>
      <c r="K364" s="104"/>
      <c r="L364" s="105"/>
      <c r="M364" s="158"/>
      <c r="N364" s="122">
        <f t="shared" si="133"/>
        <v>0</v>
      </c>
      <c r="O364" s="56">
        <f t="shared" si="134"/>
        <v>15</v>
      </c>
      <c r="P364" s="56">
        <f t="shared" si="135"/>
        <v>15</v>
      </c>
      <c r="Q364" s="56">
        <f t="shared" si="136"/>
        <v>12</v>
      </c>
      <c r="R364" s="56">
        <f t="shared" si="137"/>
        <v>2047</v>
      </c>
      <c r="S364" s="56">
        <f t="shared" si="138"/>
        <v>365</v>
      </c>
      <c r="T364" s="56">
        <f t="shared" si="126"/>
        <v>31</v>
      </c>
      <c r="U364" s="56">
        <f t="shared" si="139"/>
        <v>15</v>
      </c>
      <c r="V364" s="56">
        <f t="shared" si="140"/>
        <v>15</v>
      </c>
      <c r="W364" s="126">
        <f t="shared" si="141"/>
        <v>0</v>
      </c>
      <c r="X364" s="56">
        <f t="shared" si="124"/>
        <v>4016</v>
      </c>
      <c r="Y364" s="127">
        <f t="shared" si="149"/>
        <v>4290.09</v>
      </c>
      <c r="Z364" s="127">
        <f t="shared" si="148"/>
        <v>18490.130043235808</v>
      </c>
      <c r="AA364" s="56">
        <f t="shared" si="142"/>
        <v>53</v>
      </c>
      <c r="AB364" s="88">
        <f t="shared" si="127"/>
        <v>54044</v>
      </c>
      <c r="AC364" s="56">
        <f t="shared" si="145"/>
        <v>3</v>
      </c>
      <c r="AD364" s="85">
        <f t="shared" si="128"/>
        <v>0</v>
      </c>
      <c r="AE364" s="85">
        <f t="shared" si="152"/>
        <v>8.6999999999999994E-2</v>
      </c>
      <c r="AF364" s="85">
        <f t="shared" si="153"/>
        <v>31146.121569719391</v>
      </c>
      <c r="AG364" s="85">
        <f t="shared" si="151"/>
        <v>31004.637234985526</v>
      </c>
      <c r="AK364" s="56" t="str">
        <f t="shared" si="146"/>
        <v/>
      </c>
      <c r="AL364" s="56" t="str">
        <f t="shared" si="147"/>
        <v/>
      </c>
    </row>
    <row r="365" spans="1:38" ht="15.75" thickBot="1" x14ac:dyDescent="0.25">
      <c r="A365" s="118">
        <f t="shared" si="125"/>
        <v>307</v>
      </c>
      <c r="B365" s="123">
        <f t="shared" si="129"/>
        <v>54072</v>
      </c>
      <c r="C365" s="123">
        <f t="shared" si="143"/>
        <v>54077</v>
      </c>
      <c r="D365" s="250">
        <f t="shared" si="130"/>
        <v>31004.637234985526</v>
      </c>
      <c r="E365" s="251">
        <f t="shared" si="150"/>
        <v>31004.637234985526</v>
      </c>
      <c r="F365" s="251">
        <f t="shared" si="144"/>
        <v>20920.560000000001</v>
      </c>
      <c r="G365" s="263">
        <f t="shared" si="131"/>
        <v>10084.08</v>
      </c>
      <c r="H365" s="251">
        <f t="shared" si="154"/>
        <v>1345621.2299999997</v>
      </c>
      <c r="I365" s="124"/>
      <c r="J365" s="103"/>
      <c r="K365" s="104"/>
      <c r="L365" s="105"/>
      <c r="M365" s="158"/>
      <c r="N365" s="122">
        <f t="shared" si="133"/>
        <v>0</v>
      </c>
      <c r="O365" s="56">
        <f t="shared" si="134"/>
        <v>15</v>
      </c>
      <c r="P365" s="56">
        <f t="shared" si="135"/>
        <v>15</v>
      </c>
      <c r="Q365" s="56">
        <f t="shared" si="136"/>
        <v>1</v>
      </c>
      <c r="R365" s="56">
        <f t="shared" si="137"/>
        <v>2048</v>
      </c>
      <c r="S365" s="56">
        <f t="shared" si="138"/>
        <v>366</v>
      </c>
      <c r="T365" s="56">
        <f t="shared" si="126"/>
        <v>31</v>
      </c>
      <c r="U365" s="56">
        <f t="shared" si="139"/>
        <v>16</v>
      </c>
      <c r="V365" s="56">
        <f t="shared" si="140"/>
        <v>15</v>
      </c>
      <c r="W365" s="126">
        <f t="shared" si="141"/>
        <v>0</v>
      </c>
      <c r="X365" s="56">
        <f t="shared" si="124"/>
        <v>4015</v>
      </c>
      <c r="Y365" s="127">
        <f t="shared" si="149"/>
        <v>4224.91</v>
      </c>
      <c r="Z365" s="127">
        <f t="shared" si="148"/>
        <v>18490.130043235808</v>
      </c>
      <c r="AA365" s="56">
        <f t="shared" si="142"/>
        <v>52</v>
      </c>
      <c r="AB365" s="88">
        <f t="shared" si="127"/>
        <v>54075</v>
      </c>
      <c r="AC365" s="56">
        <f t="shared" si="145"/>
        <v>6</v>
      </c>
      <c r="AD365" s="85">
        <f t="shared" si="128"/>
        <v>0</v>
      </c>
      <c r="AE365" s="85">
        <f t="shared" si="152"/>
        <v>8.6999999999999994E-2</v>
      </c>
      <c r="AF365" s="85">
        <f t="shared" si="153"/>
        <v>31146.205165884599</v>
      </c>
      <c r="AG365" s="85">
        <f t="shared" si="151"/>
        <v>31004.637234985526</v>
      </c>
      <c r="AK365" s="56" t="str">
        <f t="shared" si="146"/>
        <v/>
      </c>
      <c r="AL365" s="56" t="str">
        <f t="shared" si="147"/>
        <v/>
      </c>
    </row>
    <row r="366" spans="1:38" ht="15.75" thickBot="1" x14ac:dyDescent="0.25">
      <c r="A366" s="118">
        <f t="shared" si="125"/>
        <v>308</v>
      </c>
      <c r="B366" s="123">
        <f t="shared" si="129"/>
        <v>54103</v>
      </c>
      <c r="C366" s="123">
        <f t="shared" si="143"/>
        <v>54106</v>
      </c>
      <c r="D366" s="250">
        <f t="shared" si="130"/>
        <v>31004.637234985526</v>
      </c>
      <c r="E366" s="251">
        <f t="shared" si="150"/>
        <v>31004.637234985526</v>
      </c>
      <c r="F366" s="251">
        <f t="shared" si="144"/>
        <v>21088.959999999999</v>
      </c>
      <c r="G366" s="263">
        <f t="shared" si="131"/>
        <v>9915.68</v>
      </c>
      <c r="H366" s="251">
        <f t="shared" si="154"/>
        <v>1324532.2699999998</v>
      </c>
      <c r="I366" s="124"/>
      <c r="J366" s="103"/>
      <c r="K366" s="104"/>
      <c r="L366" s="105"/>
      <c r="M366" s="158"/>
      <c r="N366" s="122">
        <f t="shared" si="133"/>
        <v>0</v>
      </c>
      <c r="O366" s="56">
        <f t="shared" si="134"/>
        <v>15</v>
      </c>
      <c r="P366" s="56">
        <f t="shared" si="135"/>
        <v>15</v>
      </c>
      <c r="Q366" s="56">
        <f t="shared" si="136"/>
        <v>2</v>
      </c>
      <c r="R366" s="56">
        <f t="shared" si="137"/>
        <v>2048</v>
      </c>
      <c r="S366" s="56">
        <f t="shared" si="138"/>
        <v>366</v>
      </c>
      <c r="T366" s="56">
        <f t="shared" si="126"/>
        <v>29</v>
      </c>
      <c r="U366" s="56">
        <f t="shared" si="139"/>
        <v>16</v>
      </c>
      <c r="V366" s="56">
        <f t="shared" si="140"/>
        <v>15</v>
      </c>
      <c r="W366" s="126">
        <f t="shared" si="141"/>
        <v>0</v>
      </c>
      <c r="X366" s="56">
        <f t="shared" si="124"/>
        <v>4014</v>
      </c>
      <c r="Y366" s="127">
        <f t="shared" si="149"/>
        <v>4160.2299999999996</v>
      </c>
      <c r="Z366" s="127">
        <f t="shared" si="148"/>
        <v>18490.130043235808</v>
      </c>
      <c r="AA366" s="56">
        <f t="shared" si="142"/>
        <v>51</v>
      </c>
      <c r="AB366" s="88">
        <f t="shared" si="127"/>
        <v>54106</v>
      </c>
      <c r="AC366" s="56">
        <f t="shared" si="145"/>
        <v>2</v>
      </c>
      <c r="AD366" s="85">
        <f t="shared" si="128"/>
        <v>0</v>
      </c>
      <c r="AE366" s="85">
        <f t="shared" si="152"/>
        <v>8.6999999999999994E-2</v>
      </c>
      <c r="AF366" s="85">
        <f t="shared" si="153"/>
        <v>31153.572471051062</v>
      </c>
      <c r="AG366" s="85">
        <f t="shared" si="151"/>
        <v>31004.637234985526</v>
      </c>
      <c r="AK366" s="56" t="str">
        <f t="shared" si="146"/>
        <v/>
      </c>
      <c r="AL366" s="56" t="str">
        <f t="shared" si="147"/>
        <v/>
      </c>
    </row>
    <row r="367" spans="1:38" ht="15.75" thickBot="1" x14ac:dyDescent="0.25">
      <c r="A367" s="118">
        <f t="shared" si="125"/>
        <v>309</v>
      </c>
      <c r="B367" s="123">
        <f t="shared" si="129"/>
        <v>54132</v>
      </c>
      <c r="C367" s="123">
        <f t="shared" si="143"/>
        <v>54135</v>
      </c>
      <c r="D367" s="250">
        <f t="shared" si="130"/>
        <v>31004.637234985526</v>
      </c>
      <c r="E367" s="251">
        <f t="shared" si="150"/>
        <v>31004.637234985526</v>
      </c>
      <c r="F367" s="251">
        <f t="shared" si="144"/>
        <v>21874.05</v>
      </c>
      <c r="G367" s="263">
        <f t="shared" si="131"/>
        <v>9130.59</v>
      </c>
      <c r="H367" s="251">
        <f t="shared" si="154"/>
        <v>1302658.2199999997</v>
      </c>
      <c r="I367" s="124"/>
      <c r="J367" s="103"/>
      <c r="K367" s="104"/>
      <c r="L367" s="105"/>
      <c r="M367" s="158"/>
      <c r="N367" s="122">
        <f t="shared" si="133"/>
        <v>0</v>
      </c>
      <c r="O367" s="56">
        <f t="shared" si="134"/>
        <v>15</v>
      </c>
      <c r="P367" s="56">
        <f t="shared" si="135"/>
        <v>15</v>
      </c>
      <c r="Q367" s="56">
        <f t="shared" si="136"/>
        <v>3</v>
      </c>
      <c r="R367" s="56">
        <f t="shared" si="137"/>
        <v>2048</v>
      </c>
      <c r="S367" s="56">
        <f t="shared" si="138"/>
        <v>366</v>
      </c>
      <c r="T367" s="56">
        <f t="shared" si="126"/>
        <v>31</v>
      </c>
      <c r="U367" s="56">
        <f t="shared" si="139"/>
        <v>14</v>
      </c>
      <c r="V367" s="56">
        <f t="shared" si="140"/>
        <v>15</v>
      </c>
      <c r="W367" s="126">
        <f t="shared" si="141"/>
        <v>0</v>
      </c>
      <c r="X367" s="56">
        <f t="shared" si="124"/>
        <v>4013</v>
      </c>
      <c r="Y367" s="127">
        <f t="shared" si="149"/>
        <v>4095.03</v>
      </c>
      <c r="Z367" s="127">
        <f t="shared" si="148"/>
        <v>18490.130043235808</v>
      </c>
      <c r="AA367" s="56">
        <f t="shared" si="142"/>
        <v>50</v>
      </c>
      <c r="AB367" s="88">
        <f t="shared" si="127"/>
        <v>54135</v>
      </c>
      <c r="AC367" s="56">
        <f t="shared" si="145"/>
        <v>3</v>
      </c>
      <c r="AD367" s="85">
        <f t="shared" si="128"/>
        <v>0</v>
      </c>
      <c r="AE367" s="85">
        <f t="shared" si="152"/>
        <v>8.6999999999999994E-2</v>
      </c>
      <c r="AF367" s="85">
        <f t="shared" si="153"/>
        <v>31160.83865230735</v>
      </c>
      <c r="AG367" s="85">
        <f t="shared" si="151"/>
        <v>31004.637234985526</v>
      </c>
      <c r="AK367" s="56" t="str">
        <f t="shared" si="146"/>
        <v/>
      </c>
      <c r="AL367" s="56" t="str">
        <f t="shared" si="147"/>
        <v/>
      </c>
    </row>
    <row r="368" spans="1:38" ht="15.75" thickBot="1" x14ac:dyDescent="0.25">
      <c r="A368" s="118">
        <f t="shared" si="125"/>
        <v>310</v>
      </c>
      <c r="B368" s="123">
        <f t="shared" si="129"/>
        <v>54163</v>
      </c>
      <c r="C368" s="123">
        <f t="shared" si="143"/>
        <v>54168</v>
      </c>
      <c r="D368" s="250">
        <f t="shared" si="130"/>
        <v>31004.637234985526</v>
      </c>
      <c r="E368" s="251">
        <f t="shared" si="150"/>
        <v>31004.637234985526</v>
      </c>
      <c r="F368" s="251">
        <f t="shared" si="144"/>
        <v>21405.54</v>
      </c>
      <c r="G368" s="263">
        <f t="shared" si="131"/>
        <v>9599.1</v>
      </c>
      <c r="H368" s="251">
        <f t="shared" si="154"/>
        <v>1281252.6799999997</v>
      </c>
      <c r="I368" s="124"/>
      <c r="J368" s="103"/>
      <c r="K368" s="104"/>
      <c r="L368" s="105"/>
      <c r="M368" s="158"/>
      <c r="N368" s="122">
        <f t="shared" si="133"/>
        <v>1</v>
      </c>
      <c r="O368" s="56">
        <f t="shared" si="134"/>
        <v>15</v>
      </c>
      <c r="P368" s="56">
        <f t="shared" si="135"/>
        <v>15</v>
      </c>
      <c r="Q368" s="56">
        <f t="shared" si="136"/>
        <v>4</v>
      </c>
      <c r="R368" s="56">
        <f t="shared" si="137"/>
        <v>2048</v>
      </c>
      <c r="S368" s="56">
        <f t="shared" si="138"/>
        <v>366</v>
      </c>
      <c r="T368" s="56">
        <f t="shared" si="126"/>
        <v>30</v>
      </c>
      <c r="U368" s="56">
        <f t="shared" si="139"/>
        <v>16</v>
      </c>
      <c r="V368" s="56">
        <f t="shared" si="140"/>
        <v>15</v>
      </c>
      <c r="W368" s="126">
        <f t="shared" si="141"/>
        <v>0</v>
      </c>
      <c r="X368" s="56">
        <f t="shared" ref="X368:X420" si="155">IF(X367&lt;=1,0,X367-1)</f>
        <v>4012</v>
      </c>
      <c r="Y368" s="127">
        <f t="shared" si="149"/>
        <v>4027.4</v>
      </c>
      <c r="Z368" s="127">
        <f t="shared" si="148"/>
        <v>18490.130043235808</v>
      </c>
      <c r="AA368" s="56">
        <f t="shared" si="142"/>
        <v>49</v>
      </c>
      <c r="AB368" s="88">
        <f t="shared" si="127"/>
        <v>54166</v>
      </c>
      <c r="AC368" s="56">
        <f t="shared" si="145"/>
        <v>6</v>
      </c>
      <c r="AD368" s="85">
        <f t="shared" si="128"/>
        <v>0</v>
      </c>
      <c r="AE368" s="85">
        <f t="shared" si="152"/>
        <v>8.6999999999999994E-2</v>
      </c>
      <c r="AF368" s="85">
        <f t="shared" si="153"/>
        <v>31153.279780381632</v>
      </c>
      <c r="AG368" s="85">
        <f t="shared" si="151"/>
        <v>31004.637234985526</v>
      </c>
      <c r="AK368" s="56" t="str">
        <f t="shared" si="146"/>
        <v>Есть</v>
      </c>
      <c r="AL368" s="56" t="str">
        <f t="shared" si="147"/>
        <v>Нет</v>
      </c>
    </row>
    <row r="369" spans="1:38" ht="15.75" thickBot="1" x14ac:dyDescent="0.25">
      <c r="A369" s="118">
        <f t="shared" si="125"/>
        <v>311</v>
      </c>
      <c r="B369" s="123">
        <f t="shared" si="129"/>
        <v>54193</v>
      </c>
      <c r="C369" s="123">
        <f t="shared" si="143"/>
        <v>54196</v>
      </c>
      <c r="D369" s="250">
        <f t="shared" si="130"/>
        <v>31004.637234985526</v>
      </c>
      <c r="E369" s="251">
        <f t="shared" si="150"/>
        <v>31004.637234985526</v>
      </c>
      <c r="F369" s="251">
        <f t="shared" si="144"/>
        <v>21867.84</v>
      </c>
      <c r="G369" s="263">
        <f t="shared" si="131"/>
        <v>9136.7999999999993</v>
      </c>
      <c r="H369" s="251">
        <f t="shared" si="154"/>
        <v>1259384.8399999996</v>
      </c>
      <c r="I369" s="124"/>
      <c r="J369" s="103"/>
      <c r="K369" s="104"/>
      <c r="L369" s="105"/>
      <c r="M369" s="158"/>
      <c r="N369" s="122">
        <f t="shared" si="133"/>
        <v>0</v>
      </c>
      <c r="O369" s="56">
        <f t="shared" si="134"/>
        <v>15</v>
      </c>
      <c r="P369" s="56">
        <f t="shared" si="135"/>
        <v>15</v>
      </c>
      <c r="Q369" s="56">
        <f t="shared" si="136"/>
        <v>5</v>
      </c>
      <c r="R369" s="56">
        <f t="shared" si="137"/>
        <v>2048</v>
      </c>
      <c r="S369" s="56">
        <f t="shared" si="138"/>
        <v>366</v>
      </c>
      <c r="T369" s="56">
        <f t="shared" si="126"/>
        <v>31</v>
      </c>
      <c r="U369" s="56">
        <f t="shared" si="139"/>
        <v>15</v>
      </c>
      <c r="V369" s="56">
        <f t="shared" si="140"/>
        <v>15</v>
      </c>
      <c r="W369" s="126">
        <f t="shared" si="141"/>
        <v>0</v>
      </c>
      <c r="X369" s="56">
        <f t="shared" si="155"/>
        <v>4011</v>
      </c>
      <c r="Y369" s="127">
        <f t="shared" si="149"/>
        <v>3961.22</v>
      </c>
      <c r="Z369" s="127">
        <f t="shared" si="148"/>
        <v>18490.130043235808</v>
      </c>
      <c r="AA369" s="56">
        <f t="shared" si="142"/>
        <v>48</v>
      </c>
      <c r="AB369" s="88">
        <f t="shared" si="127"/>
        <v>54196</v>
      </c>
      <c r="AC369" s="56">
        <f t="shared" si="145"/>
        <v>1</v>
      </c>
      <c r="AD369" s="85">
        <f t="shared" si="128"/>
        <v>0</v>
      </c>
      <c r="AE369" s="85">
        <f t="shared" si="152"/>
        <v>8.6999999999999994E-2</v>
      </c>
      <c r="AF369" s="85">
        <f t="shared" si="153"/>
        <v>31160.66025543569</v>
      </c>
      <c r="AG369" s="85">
        <f t="shared" si="151"/>
        <v>31004.637234985526</v>
      </c>
      <c r="AK369" s="56" t="str">
        <f t="shared" si="146"/>
        <v/>
      </c>
      <c r="AL369" s="56" t="str">
        <f t="shared" si="147"/>
        <v/>
      </c>
    </row>
    <row r="370" spans="1:38" ht="15.75" thickBot="1" x14ac:dyDescent="0.25">
      <c r="A370" s="118">
        <f t="shared" si="125"/>
        <v>312</v>
      </c>
      <c r="B370" s="123">
        <f t="shared" si="129"/>
        <v>54224</v>
      </c>
      <c r="C370" s="123">
        <f t="shared" si="143"/>
        <v>54227</v>
      </c>
      <c r="D370" s="250">
        <f t="shared" si="130"/>
        <v>31004.637234985526</v>
      </c>
      <c r="E370" s="251">
        <f t="shared" si="150"/>
        <v>31004.637234985526</v>
      </c>
      <c r="F370" s="251">
        <f t="shared" si="144"/>
        <v>21724.42</v>
      </c>
      <c r="G370" s="263">
        <f t="shared" si="131"/>
        <v>9280.2199999999993</v>
      </c>
      <c r="H370" s="251">
        <f t="shared" si="154"/>
        <v>1237660.4199999997</v>
      </c>
      <c r="I370" s="124"/>
      <c r="J370" s="103"/>
      <c r="K370" s="104"/>
      <c r="L370" s="105"/>
      <c r="M370" s="158"/>
      <c r="N370" s="122">
        <f t="shared" si="133"/>
        <v>0</v>
      </c>
      <c r="O370" s="56">
        <f t="shared" si="134"/>
        <v>15</v>
      </c>
      <c r="P370" s="56">
        <f t="shared" si="135"/>
        <v>15</v>
      </c>
      <c r="Q370" s="56">
        <f t="shared" si="136"/>
        <v>6</v>
      </c>
      <c r="R370" s="56">
        <f t="shared" si="137"/>
        <v>2048</v>
      </c>
      <c r="S370" s="56">
        <f t="shared" si="138"/>
        <v>366</v>
      </c>
      <c r="T370" s="56">
        <f t="shared" si="126"/>
        <v>30</v>
      </c>
      <c r="U370" s="56">
        <f t="shared" si="139"/>
        <v>16</v>
      </c>
      <c r="V370" s="56">
        <f t="shared" si="140"/>
        <v>15</v>
      </c>
      <c r="W370" s="126">
        <f t="shared" si="141"/>
        <v>0</v>
      </c>
      <c r="X370" s="56">
        <f t="shared" si="155"/>
        <v>4010</v>
      </c>
      <c r="Y370" s="127">
        <f t="shared" si="149"/>
        <v>3893.61</v>
      </c>
      <c r="Z370" s="127">
        <f t="shared" si="148"/>
        <v>18490.130043235808</v>
      </c>
      <c r="AA370" s="56">
        <f t="shared" si="142"/>
        <v>47</v>
      </c>
      <c r="AB370" s="88">
        <f t="shared" si="127"/>
        <v>54227</v>
      </c>
      <c r="AC370" s="56">
        <f t="shared" si="145"/>
        <v>4</v>
      </c>
      <c r="AD370" s="85">
        <f t="shared" si="128"/>
        <v>0</v>
      </c>
      <c r="AE370" s="85">
        <f t="shared" si="152"/>
        <v>8.6999999999999994E-2</v>
      </c>
      <c r="AF370" s="85">
        <f t="shared" si="153"/>
        <v>31160.752752209435</v>
      </c>
      <c r="AG370" s="85">
        <f t="shared" si="151"/>
        <v>31004.637234985526</v>
      </c>
      <c r="AK370" s="56" t="str">
        <f t="shared" si="146"/>
        <v/>
      </c>
      <c r="AL370" s="56" t="str">
        <f t="shared" si="147"/>
        <v/>
      </c>
    </row>
    <row r="371" spans="1:38" ht="15.75" thickBot="1" x14ac:dyDescent="0.25">
      <c r="A371" s="118">
        <f t="shared" si="125"/>
        <v>313</v>
      </c>
      <c r="B371" s="123">
        <f t="shared" si="129"/>
        <v>54254</v>
      </c>
      <c r="C371" s="123">
        <f t="shared" si="143"/>
        <v>54259</v>
      </c>
      <c r="D371" s="250">
        <f t="shared" si="130"/>
        <v>31004.637234985526</v>
      </c>
      <c r="E371" s="251">
        <f t="shared" si="150"/>
        <v>31004.637234985526</v>
      </c>
      <c r="F371" s="251">
        <f t="shared" si="144"/>
        <v>22178.7</v>
      </c>
      <c r="G371" s="263">
        <f t="shared" si="131"/>
        <v>8825.94</v>
      </c>
      <c r="H371" s="251">
        <f t="shared" si="154"/>
        <v>1215481.7199999997</v>
      </c>
      <c r="I371" s="124"/>
      <c r="J371" s="103"/>
      <c r="K371" s="104"/>
      <c r="L371" s="105"/>
      <c r="M371" s="158"/>
      <c r="N371" s="122">
        <f t="shared" si="133"/>
        <v>0</v>
      </c>
      <c r="O371" s="56">
        <f t="shared" si="134"/>
        <v>15</v>
      </c>
      <c r="P371" s="56">
        <f t="shared" si="135"/>
        <v>15</v>
      </c>
      <c r="Q371" s="56">
        <f t="shared" si="136"/>
        <v>7</v>
      </c>
      <c r="R371" s="56">
        <f t="shared" si="137"/>
        <v>2048</v>
      </c>
      <c r="S371" s="56">
        <f t="shared" si="138"/>
        <v>366</v>
      </c>
      <c r="T371" s="56">
        <f t="shared" si="126"/>
        <v>31</v>
      </c>
      <c r="U371" s="56">
        <f t="shared" si="139"/>
        <v>15</v>
      </c>
      <c r="V371" s="56">
        <f t="shared" si="140"/>
        <v>15</v>
      </c>
      <c r="W371" s="126">
        <f t="shared" si="141"/>
        <v>0</v>
      </c>
      <c r="X371" s="56">
        <f t="shared" si="155"/>
        <v>4009</v>
      </c>
      <c r="Y371" s="127">
        <f t="shared" si="149"/>
        <v>3826.45</v>
      </c>
      <c r="Z371" s="127">
        <f t="shared" si="148"/>
        <v>18490.130043235808</v>
      </c>
      <c r="AA371" s="56">
        <f t="shared" si="142"/>
        <v>46</v>
      </c>
      <c r="AB371" s="88">
        <f t="shared" si="127"/>
        <v>54257</v>
      </c>
      <c r="AC371" s="56">
        <f t="shared" si="145"/>
        <v>6</v>
      </c>
      <c r="AD371" s="85">
        <f t="shared" si="128"/>
        <v>0</v>
      </c>
      <c r="AE371" s="85">
        <f t="shared" si="152"/>
        <v>8.6999999999999994E-2</v>
      </c>
      <c r="AF371" s="85">
        <f t="shared" si="153"/>
        <v>31168.453640321914</v>
      </c>
      <c r="AG371" s="85">
        <f t="shared" si="151"/>
        <v>31004.637234985526</v>
      </c>
      <c r="AK371" s="56" t="str">
        <f t="shared" si="146"/>
        <v/>
      </c>
      <c r="AL371" s="56" t="str">
        <f t="shared" si="147"/>
        <v/>
      </c>
    </row>
    <row r="372" spans="1:38" ht="15.75" thickBot="1" x14ac:dyDescent="0.25">
      <c r="A372" s="118">
        <f t="shared" si="125"/>
        <v>314</v>
      </c>
      <c r="B372" s="123">
        <f t="shared" si="129"/>
        <v>54285</v>
      </c>
      <c r="C372" s="123">
        <f t="shared" si="143"/>
        <v>54288</v>
      </c>
      <c r="D372" s="250">
        <f t="shared" si="130"/>
        <v>31004.637234985526</v>
      </c>
      <c r="E372" s="251">
        <f t="shared" si="150"/>
        <v>31004.637234985526</v>
      </c>
      <c r="F372" s="251">
        <f t="shared" si="144"/>
        <v>22047.93</v>
      </c>
      <c r="G372" s="263">
        <f t="shared" si="131"/>
        <v>8956.7099999999991</v>
      </c>
      <c r="H372" s="251">
        <f t="shared" si="154"/>
        <v>1193433.7899999998</v>
      </c>
      <c r="I372" s="124"/>
      <c r="J372" s="103"/>
      <c r="K372" s="104"/>
      <c r="L372" s="105"/>
      <c r="M372" s="158"/>
      <c r="N372" s="122">
        <f t="shared" si="133"/>
        <v>0</v>
      </c>
      <c r="O372" s="56">
        <f t="shared" si="134"/>
        <v>15</v>
      </c>
      <c r="P372" s="56">
        <f t="shared" si="135"/>
        <v>15</v>
      </c>
      <c r="Q372" s="56">
        <f t="shared" si="136"/>
        <v>8</v>
      </c>
      <c r="R372" s="56">
        <f t="shared" si="137"/>
        <v>2048</v>
      </c>
      <c r="S372" s="56">
        <f t="shared" si="138"/>
        <v>366</v>
      </c>
      <c r="T372" s="56">
        <f t="shared" si="126"/>
        <v>31</v>
      </c>
      <c r="U372" s="56">
        <f t="shared" si="139"/>
        <v>16</v>
      </c>
      <c r="V372" s="56">
        <f t="shared" si="140"/>
        <v>15</v>
      </c>
      <c r="W372" s="126">
        <f t="shared" si="141"/>
        <v>0</v>
      </c>
      <c r="X372" s="56">
        <f t="shared" si="155"/>
        <v>4008</v>
      </c>
      <c r="Y372" s="127">
        <f t="shared" si="149"/>
        <v>3757.88</v>
      </c>
      <c r="Z372" s="127">
        <f t="shared" si="148"/>
        <v>18490.130043235808</v>
      </c>
      <c r="AA372" s="56">
        <f t="shared" si="142"/>
        <v>45</v>
      </c>
      <c r="AB372" s="88">
        <f t="shared" si="127"/>
        <v>54288</v>
      </c>
      <c r="AC372" s="56">
        <f t="shared" si="145"/>
        <v>2</v>
      </c>
      <c r="AD372" s="85">
        <f t="shared" si="128"/>
        <v>0</v>
      </c>
      <c r="AE372" s="85">
        <f t="shared" si="152"/>
        <v>8.6999999999999994E-2</v>
      </c>
      <c r="AF372" s="85">
        <f t="shared" si="153"/>
        <v>31168.882282245755</v>
      </c>
      <c r="AG372" s="85">
        <f t="shared" si="151"/>
        <v>31004.637234985526</v>
      </c>
      <c r="AK372" s="56" t="str">
        <f t="shared" si="146"/>
        <v/>
      </c>
      <c r="AL372" s="56" t="str">
        <f t="shared" si="147"/>
        <v/>
      </c>
    </row>
    <row r="373" spans="1:38" ht="15.75" thickBot="1" x14ac:dyDescent="0.25">
      <c r="A373" s="118">
        <f t="shared" si="125"/>
        <v>315</v>
      </c>
      <c r="B373" s="123">
        <f t="shared" si="129"/>
        <v>54316</v>
      </c>
      <c r="C373" s="123">
        <f t="shared" si="143"/>
        <v>54319</v>
      </c>
      <c r="D373" s="250">
        <f t="shared" si="130"/>
        <v>31004.637234985526</v>
      </c>
      <c r="E373" s="251">
        <f t="shared" si="150"/>
        <v>31004.637234985526</v>
      </c>
      <c r="F373" s="251">
        <f t="shared" si="144"/>
        <v>22210.400000000001</v>
      </c>
      <c r="G373" s="263">
        <f t="shared" si="131"/>
        <v>8794.24</v>
      </c>
      <c r="H373" s="251">
        <f t="shared" si="154"/>
        <v>1171223.3899999999</v>
      </c>
      <c r="I373" s="124"/>
      <c r="J373" s="103"/>
      <c r="K373" s="104"/>
      <c r="L373" s="105"/>
      <c r="M373" s="158"/>
      <c r="N373" s="122">
        <f t="shared" si="133"/>
        <v>0</v>
      </c>
      <c r="O373" s="56">
        <f t="shared" si="134"/>
        <v>15</v>
      </c>
      <c r="P373" s="56">
        <f t="shared" si="135"/>
        <v>15</v>
      </c>
      <c r="Q373" s="56">
        <f t="shared" si="136"/>
        <v>9</v>
      </c>
      <c r="R373" s="56">
        <f t="shared" si="137"/>
        <v>2048</v>
      </c>
      <c r="S373" s="56">
        <f t="shared" si="138"/>
        <v>366</v>
      </c>
      <c r="T373" s="56">
        <f t="shared" si="126"/>
        <v>30</v>
      </c>
      <c r="U373" s="56">
        <f t="shared" si="139"/>
        <v>16</v>
      </c>
      <c r="V373" s="56">
        <f t="shared" si="140"/>
        <v>15</v>
      </c>
      <c r="W373" s="126">
        <f t="shared" si="141"/>
        <v>0</v>
      </c>
      <c r="X373" s="56">
        <f t="shared" si="155"/>
        <v>4007</v>
      </c>
      <c r="Y373" s="127">
        <f t="shared" si="149"/>
        <v>3689.72</v>
      </c>
      <c r="Z373" s="127">
        <f t="shared" si="148"/>
        <v>18490.130043235808</v>
      </c>
      <c r="AA373" s="56">
        <f t="shared" si="142"/>
        <v>44</v>
      </c>
      <c r="AB373" s="88">
        <f t="shared" si="127"/>
        <v>54319</v>
      </c>
      <c r="AC373" s="56">
        <f t="shared" si="145"/>
        <v>5</v>
      </c>
      <c r="AD373" s="85">
        <f t="shared" si="128"/>
        <v>0</v>
      </c>
      <c r="AE373" s="85">
        <f t="shared" si="152"/>
        <v>8.6999999999999994E-2</v>
      </c>
      <c r="AF373" s="85">
        <f t="shared" si="153"/>
        <v>31176.946935279233</v>
      </c>
      <c r="AG373" s="85">
        <f t="shared" si="151"/>
        <v>31004.637234985526</v>
      </c>
      <c r="AK373" s="56" t="str">
        <f t="shared" si="146"/>
        <v/>
      </c>
      <c r="AL373" s="56" t="str">
        <f t="shared" si="147"/>
        <v/>
      </c>
    </row>
    <row r="374" spans="1:38" ht="15.75" thickBot="1" x14ac:dyDescent="0.25">
      <c r="A374" s="118">
        <f t="shared" si="125"/>
        <v>316</v>
      </c>
      <c r="B374" s="123">
        <f t="shared" si="129"/>
        <v>54346</v>
      </c>
      <c r="C374" s="123">
        <f t="shared" si="143"/>
        <v>54350</v>
      </c>
      <c r="D374" s="250">
        <f t="shared" si="130"/>
        <v>31004.637234985526</v>
      </c>
      <c r="E374" s="251">
        <f t="shared" si="150"/>
        <v>31004.637234985526</v>
      </c>
      <c r="F374" s="251">
        <f t="shared" si="144"/>
        <v>22652.47</v>
      </c>
      <c r="G374" s="263">
        <f t="shared" si="131"/>
        <v>8352.17</v>
      </c>
      <c r="H374" s="251">
        <f t="shared" si="154"/>
        <v>1148570.92</v>
      </c>
      <c r="I374" s="124"/>
      <c r="J374" s="103"/>
      <c r="K374" s="104"/>
      <c r="L374" s="105"/>
      <c r="M374" s="158"/>
      <c r="N374" s="122">
        <f t="shared" si="133"/>
        <v>1</v>
      </c>
      <c r="O374" s="56">
        <f t="shared" si="134"/>
        <v>15</v>
      </c>
      <c r="P374" s="56">
        <f t="shared" si="135"/>
        <v>15</v>
      </c>
      <c r="Q374" s="56">
        <f t="shared" si="136"/>
        <v>10</v>
      </c>
      <c r="R374" s="56">
        <f t="shared" si="137"/>
        <v>2048</v>
      </c>
      <c r="S374" s="56">
        <f t="shared" si="138"/>
        <v>366</v>
      </c>
      <c r="T374" s="56">
        <f t="shared" si="126"/>
        <v>31</v>
      </c>
      <c r="U374" s="56">
        <f t="shared" si="139"/>
        <v>15</v>
      </c>
      <c r="V374" s="56">
        <f t="shared" si="140"/>
        <v>15</v>
      </c>
      <c r="W374" s="126">
        <f t="shared" si="141"/>
        <v>0</v>
      </c>
      <c r="X374" s="56">
        <f t="shared" si="155"/>
        <v>4006</v>
      </c>
      <c r="Y374" s="127">
        <f t="shared" si="149"/>
        <v>3621.05</v>
      </c>
      <c r="Z374" s="127">
        <f t="shared" si="148"/>
        <v>18490.130043235808</v>
      </c>
      <c r="AA374" s="56">
        <f t="shared" si="142"/>
        <v>43</v>
      </c>
      <c r="AB374" s="88">
        <f t="shared" si="127"/>
        <v>54349</v>
      </c>
      <c r="AC374" s="56">
        <f t="shared" si="145"/>
        <v>7</v>
      </c>
      <c r="AD374" s="85">
        <f t="shared" si="128"/>
        <v>0</v>
      </c>
      <c r="AE374" s="85">
        <f t="shared" si="152"/>
        <v>8.6999999999999994E-2</v>
      </c>
      <c r="AF374" s="85">
        <f t="shared" si="153"/>
        <v>31185.311630508462</v>
      </c>
      <c r="AG374" s="85">
        <f t="shared" si="151"/>
        <v>31004.637234985526</v>
      </c>
      <c r="AK374" s="56" t="str">
        <f t="shared" si="146"/>
        <v>Есть</v>
      </c>
      <c r="AL374" s="56" t="str">
        <f t="shared" si="147"/>
        <v>Нет</v>
      </c>
    </row>
    <row r="375" spans="1:38" ht="15.75" thickBot="1" x14ac:dyDescent="0.25">
      <c r="A375" s="118">
        <f t="shared" si="125"/>
        <v>317</v>
      </c>
      <c r="B375" s="123">
        <f t="shared" si="129"/>
        <v>54377</v>
      </c>
      <c r="C375" s="123">
        <f t="shared" si="143"/>
        <v>54380</v>
      </c>
      <c r="D375" s="250">
        <f t="shared" si="130"/>
        <v>31004.637234985526</v>
      </c>
      <c r="E375" s="251">
        <f t="shared" si="150"/>
        <v>31004.637234985526</v>
      </c>
      <c r="F375" s="251">
        <f t="shared" si="144"/>
        <v>22540.99</v>
      </c>
      <c r="G375" s="263">
        <f t="shared" si="131"/>
        <v>8463.65</v>
      </c>
      <c r="H375" s="251">
        <f t="shared" si="154"/>
        <v>1126029.93</v>
      </c>
      <c r="I375" s="124"/>
      <c r="J375" s="103"/>
      <c r="K375" s="104"/>
      <c r="L375" s="105"/>
      <c r="M375" s="158"/>
      <c r="N375" s="122">
        <f t="shared" si="133"/>
        <v>0</v>
      </c>
      <c r="O375" s="56">
        <f t="shared" si="134"/>
        <v>15</v>
      </c>
      <c r="P375" s="56">
        <f t="shared" si="135"/>
        <v>15</v>
      </c>
      <c r="Q375" s="56">
        <f t="shared" si="136"/>
        <v>11</v>
      </c>
      <c r="R375" s="56">
        <f t="shared" si="137"/>
        <v>2048</v>
      </c>
      <c r="S375" s="56">
        <f t="shared" si="138"/>
        <v>366</v>
      </c>
      <c r="T375" s="56">
        <f t="shared" si="126"/>
        <v>30</v>
      </c>
      <c r="U375" s="56">
        <f t="shared" si="139"/>
        <v>16</v>
      </c>
      <c r="V375" s="56">
        <f t="shared" si="140"/>
        <v>15</v>
      </c>
      <c r="W375" s="126">
        <f t="shared" si="141"/>
        <v>0</v>
      </c>
      <c r="X375" s="56">
        <f t="shared" si="155"/>
        <v>4005</v>
      </c>
      <c r="Y375" s="127">
        <f t="shared" si="149"/>
        <v>3551.01</v>
      </c>
      <c r="Z375" s="127">
        <f t="shared" si="148"/>
        <v>18490.130043235808</v>
      </c>
      <c r="AA375" s="56">
        <f t="shared" si="142"/>
        <v>42</v>
      </c>
      <c r="AB375" s="88">
        <f t="shared" si="127"/>
        <v>54380</v>
      </c>
      <c r="AC375" s="56">
        <f t="shared" si="145"/>
        <v>3</v>
      </c>
      <c r="AD375" s="85">
        <f t="shared" si="128"/>
        <v>0</v>
      </c>
      <c r="AE375" s="85">
        <f t="shared" si="152"/>
        <v>8.6999999999999994E-2</v>
      </c>
      <c r="AF375" s="85">
        <f t="shared" si="153"/>
        <v>31186.437695581812</v>
      </c>
      <c r="AG375" s="85">
        <f t="shared" si="151"/>
        <v>31004.637234985526</v>
      </c>
      <c r="AK375" s="56" t="str">
        <f t="shared" si="146"/>
        <v/>
      </c>
      <c r="AL375" s="56" t="str">
        <f t="shared" si="147"/>
        <v/>
      </c>
    </row>
    <row r="376" spans="1:38" ht="15.75" thickBot="1" x14ac:dyDescent="0.25">
      <c r="A376" s="118">
        <f t="shared" si="125"/>
        <v>318</v>
      </c>
      <c r="B376" s="123">
        <f t="shared" si="129"/>
        <v>54407</v>
      </c>
      <c r="C376" s="123">
        <f t="shared" si="143"/>
        <v>54410</v>
      </c>
      <c r="D376" s="250">
        <f t="shared" si="130"/>
        <v>31004.637234985526</v>
      </c>
      <c r="E376" s="251">
        <f t="shared" si="150"/>
        <v>31004.637234985526</v>
      </c>
      <c r="F376" s="251">
        <f t="shared" si="144"/>
        <v>22974.75</v>
      </c>
      <c r="G376" s="263">
        <f t="shared" si="131"/>
        <v>8029.89</v>
      </c>
      <c r="H376" s="251">
        <f t="shared" si="154"/>
        <v>1103055.18</v>
      </c>
      <c r="I376" s="124"/>
      <c r="J376" s="103"/>
      <c r="K376" s="104"/>
      <c r="L376" s="105"/>
      <c r="M376" s="158"/>
      <c r="N376" s="122">
        <f t="shared" si="133"/>
        <v>0</v>
      </c>
      <c r="O376" s="56">
        <f t="shared" si="134"/>
        <v>15</v>
      </c>
      <c r="P376" s="56">
        <f t="shared" si="135"/>
        <v>15</v>
      </c>
      <c r="Q376" s="56">
        <f t="shared" si="136"/>
        <v>12</v>
      </c>
      <c r="R376" s="56">
        <f t="shared" si="137"/>
        <v>2048</v>
      </c>
      <c r="S376" s="56">
        <f t="shared" si="138"/>
        <v>366</v>
      </c>
      <c r="T376" s="56">
        <f t="shared" si="126"/>
        <v>31</v>
      </c>
      <c r="U376" s="56">
        <f t="shared" si="139"/>
        <v>15</v>
      </c>
      <c r="V376" s="56">
        <f t="shared" si="140"/>
        <v>15</v>
      </c>
      <c r="W376" s="126">
        <f t="shared" si="141"/>
        <v>0</v>
      </c>
      <c r="X376" s="56">
        <f t="shared" si="155"/>
        <v>4004</v>
      </c>
      <c r="Y376" s="127">
        <f t="shared" si="149"/>
        <v>3481.32</v>
      </c>
      <c r="Z376" s="127">
        <f t="shared" si="148"/>
        <v>18490.130043235808</v>
      </c>
      <c r="AA376" s="56">
        <f t="shared" si="142"/>
        <v>41</v>
      </c>
      <c r="AB376" s="88">
        <f t="shared" si="127"/>
        <v>54410</v>
      </c>
      <c r="AC376" s="56">
        <f t="shared" si="145"/>
        <v>5</v>
      </c>
      <c r="AD376" s="85">
        <f t="shared" si="128"/>
        <v>0</v>
      </c>
      <c r="AE376" s="85">
        <f t="shared" si="152"/>
        <v>8.6999999999999994E-2</v>
      </c>
      <c r="AF376" s="85">
        <f t="shared" si="153"/>
        <v>31195.256036630832</v>
      </c>
      <c r="AG376" s="85">
        <f t="shared" si="151"/>
        <v>31004.637234985526</v>
      </c>
      <c r="AK376" s="56" t="str">
        <f t="shared" si="146"/>
        <v/>
      </c>
      <c r="AL376" s="56" t="str">
        <f t="shared" si="147"/>
        <v/>
      </c>
    </row>
    <row r="377" spans="1:38" ht="15.75" thickBot="1" x14ac:dyDescent="0.25">
      <c r="A377" s="118">
        <f t="shared" si="125"/>
        <v>319</v>
      </c>
      <c r="B377" s="123">
        <f t="shared" si="129"/>
        <v>54438</v>
      </c>
      <c r="C377" s="123">
        <f t="shared" si="143"/>
        <v>54441</v>
      </c>
      <c r="D377" s="250">
        <f t="shared" si="130"/>
        <v>31004.637234985526</v>
      </c>
      <c r="E377" s="251">
        <f t="shared" si="150"/>
        <v>31004.637234985526</v>
      </c>
      <c r="F377" s="251">
        <f t="shared" si="144"/>
        <v>22865.61</v>
      </c>
      <c r="G377" s="263">
        <f t="shared" si="131"/>
        <v>8139.03</v>
      </c>
      <c r="H377" s="251">
        <f t="shared" si="154"/>
        <v>1080189.5699999998</v>
      </c>
      <c r="I377" s="124"/>
      <c r="J377" s="103"/>
      <c r="K377" s="104"/>
      <c r="L377" s="105"/>
      <c r="M377" s="158"/>
      <c r="N377" s="122">
        <f t="shared" si="133"/>
        <v>0</v>
      </c>
      <c r="O377" s="56">
        <f t="shared" si="134"/>
        <v>15</v>
      </c>
      <c r="P377" s="56">
        <f t="shared" si="135"/>
        <v>15</v>
      </c>
      <c r="Q377" s="56">
        <f t="shared" si="136"/>
        <v>1</v>
      </c>
      <c r="R377" s="56">
        <f t="shared" si="137"/>
        <v>2049</v>
      </c>
      <c r="S377" s="56">
        <f t="shared" si="138"/>
        <v>365</v>
      </c>
      <c r="T377" s="56">
        <f t="shared" si="126"/>
        <v>31</v>
      </c>
      <c r="U377" s="56">
        <f t="shared" si="139"/>
        <v>16</v>
      </c>
      <c r="V377" s="56">
        <f t="shared" si="140"/>
        <v>15</v>
      </c>
      <c r="W377" s="126">
        <f t="shared" si="141"/>
        <v>0</v>
      </c>
      <c r="X377" s="56">
        <f t="shared" si="155"/>
        <v>4003</v>
      </c>
      <c r="Y377" s="127">
        <f t="shared" si="149"/>
        <v>3410.29</v>
      </c>
      <c r="Z377" s="127">
        <f t="shared" si="148"/>
        <v>18490.130043235808</v>
      </c>
      <c r="AA377" s="56">
        <f t="shared" si="142"/>
        <v>40</v>
      </c>
      <c r="AB377" s="88">
        <f t="shared" si="127"/>
        <v>54441</v>
      </c>
      <c r="AC377" s="56">
        <f t="shared" si="145"/>
        <v>1</v>
      </c>
      <c r="AD377" s="85">
        <f t="shared" si="128"/>
        <v>0</v>
      </c>
      <c r="AE377" s="85">
        <f t="shared" si="152"/>
        <v>8.6999999999999994E-2</v>
      </c>
      <c r="AF377" s="85">
        <f t="shared" si="153"/>
        <v>31196.862157533884</v>
      </c>
      <c r="AG377" s="85">
        <f t="shared" si="151"/>
        <v>31004.637234985526</v>
      </c>
      <c r="AK377" s="56" t="str">
        <f t="shared" si="146"/>
        <v/>
      </c>
      <c r="AL377" s="56" t="str">
        <f t="shared" si="147"/>
        <v/>
      </c>
    </row>
    <row r="378" spans="1:38" ht="15.75" thickBot="1" x14ac:dyDescent="0.25">
      <c r="A378" s="118">
        <f t="shared" si="125"/>
        <v>320</v>
      </c>
      <c r="B378" s="123">
        <f t="shared" si="129"/>
        <v>54469</v>
      </c>
      <c r="C378" s="123">
        <f t="shared" si="143"/>
        <v>54472</v>
      </c>
      <c r="D378" s="250">
        <f t="shared" si="130"/>
        <v>31004.637234985526</v>
      </c>
      <c r="E378" s="251">
        <f t="shared" si="150"/>
        <v>31004.637234985526</v>
      </c>
      <c r="F378" s="251">
        <f t="shared" si="144"/>
        <v>23023.07</v>
      </c>
      <c r="G378" s="263">
        <f t="shared" si="131"/>
        <v>7981.57</v>
      </c>
      <c r="H378" s="251">
        <f t="shared" si="154"/>
        <v>1057166.4999999998</v>
      </c>
      <c r="I378" s="124"/>
      <c r="J378" s="103"/>
      <c r="K378" s="104"/>
      <c r="L378" s="105"/>
      <c r="M378" s="158"/>
      <c r="N378" s="122">
        <f t="shared" si="133"/>
        <v>0</v>
      </c>
      <c r="O378" s="56">
        <f t="shared" si="134"/>
        <v>15</v>
      </c>
      <c r="P378" s="56">
        <f t="shared" si="135"/>
        <v>15</v>
      </c>
      <c r="Q378" s="56">
        <f t="shared" si="136"/>
        <v>2</v>
      </c>
      <c r="R378" s="56">
        <f t="shared" si="137"/>
        <v>2049</v>
      </c>
      <c r="S378" s="56">
        <f t="shared" si="138"/>
        <v>365</v>
      </c>
      <c r="T378" s="56">
        <f t="shared" si="126"/>
        <v>28</v>
      </c>
      <c r="U378" s="56">
        <f t="shared" si="139"/>
        <v>16</v>
      </c>
      <c r="V378" s="56">
        <f t="shared" si="140"/>
        <v>15</v>
      </c>
      <c r="W378" s="126">
        <f t="shared" si="141"/>
        <v>0</v>
      </c>
      <c r="X378" s="56">
        <f t="shared" si="155"/>
        <v>4002</v>
      </c>
      <c r="Y378" s="127">
        <f t="shared" si="149"/>
        <v>3339.6</v>
      </c>
      <c r="Z378" s="127">
        <f t="shared" si="148"/>
        <v>18490.130043235808</v>
      </c>
      <c r="AA378" s="56">
        <f t="shared" si="142"/>
        <v>39</v>
      </c>
      <c r="AB378" s="88">
        <f t="shared" si="127"/>
        <v>54472</v>
      </c>
      <c r="AC378" s="56">
        <f t="shared" si="145"/>
        <v>4</v>
      </c>
      <c r="AD378" s="85">
        <f t="shared" si="128"/>
        <v>0</v>
      </c>
      <c r="AE378" s="85">
        <f t="shared" si="152"/>
        <v>8.6999999999999994E-2</v>
      </c>
      <c r="AF378" s="85">
        <f t="shared" si="153"/>
        <v>31206.514317058143</v>
      </c>
      <c r="AG378" s="85">
        <f t="shared" si="151"/>
        <v>31004.637234985526</v>
      </c>
      <c r="AK378" s="56" t="str">
        <f t="shared" si="146"/>
        <v/>
      </c>
      <c r="AL378" s="56" t="str">
        <f t="shared" si="147"/>
        <v/>
      </c>
    </row>
    <row r="379" spans="1:38" ht="15.75" thickBot="1" x14ac:dyDescent="0.25">
      <c r="A379" s="118">
        <f t="shared" ref="A379:A420" si="156">A378+1</f>
        <v>321</v>
      </c>
      <c r="B379" s="123">
        <f t="shared" si="129"/>
        <v>54497</v>
      </c>
      <c r="C379" s="123">
        <f t="shared" si="143"/>
        <v>54500</v>
      </c>
      <c r="D379" s="250">
        <f t="shared" si="130"/>
        <v>31004.637234985526</v>
      </c>
      <c r="E379" s="251">
        <f t="shared" si="150"/>
        <v>31004.637234985526</v>
      </c>
      <c r="F379" s="251">
        <f t="shared" si="144"/>
        <v>23949.14</v>
      </c>
      <c r="G379" s="263">
        <f t="shared" si="131"/>
        <v>7055.5</v>
      </c>
      <c r="H379" s="251">
        <f t="shared" si="154"/>
        <v>1033217.3599999998</v>
      </c>
      <c r="I379" s="124"/>
      <c r="J379" s="103"/>
      <c r="K379" s="104"/>
      <c r="L379" s="105"/>
      <c r="M379" s="158"/>
      <c r="N379" s="122">
        <f t="shared" si="133"/>
        <v>0</v>
      </c>
      <c r="O379" s="56">
        <f t="shared" si="134"/>
        <v>15</v>
      </c>
      <c r="P379" s="56">
        <f t="shared" si="135"/>
        <v>15</v>
      </c>
      <c r="Q379" s="56">
        <f t="shared" si="136"/>
        <v>3</v>
      </c>
      <c r="R379" s="56">
        <f t="shared" si="137"/>
        <v>2049</v>
      </c>
      <c r="S379" s="56">
        <f t="shared" si="138"/>
        <v>365</v>
      </c>
      <c r="T379" s="56">
        <f t="shared" ref="T379:T420" si="157">IF(OR(Q379=1,Q379=3,Q379=5,Q379=7,Q379=8,Q379=10,Q379=12),31,IF(OR(Q379=4,Q379=6,Q379=9,Q379=11),30,IF(S379=365,28,29)))</f>
        <v>31</v>
      </c>
      <c r="U379" s="56">
        <f t="shared" si="139"/>
        <v>13</v>
      </c>
      <c r="V379" s="56">
        <f t="shared" si="140"/>
        <v>15</v>
      </c>
      <c r="W379" s="126">
        <f t="shared" si="141"/>
        <v>0</v>
      </c>
      <c r="X379" s="56">
        <f t="shared" si="155"/>
        <v>4001</v>
      </c>
      <c r="Y379" s="127">
        <f t="shared" si="149"/>
        <v>3268.42</v>
      </c>
      <c r="Z379" s="127">
        <f t="shared" si="148"/>
        <v>18490.130043235808</v>
      </c>
      <c r="AA379" s="56">
        <f t="shared" si="142"/>
        <v>38</v>
      </c>
      <c r="AB379" s="88">
        <f t="shared" ref="AB379:AB420" si="158">DATE(YEAR(B379),MONTH(B379),IF($B$7=$AF$52,5,18))</f>
        <v>54500</v>
      </c>
      <c r="AC379" s="56">
        <f t="shared" si="145"/>
        <v>4</v>
      </c>
      <c r="AD379" s="85">
        <f t="shared" ref="AD379:AD420" si="159">IF(AND(R379=$S$34,Q379=$R$34),1,0)</f>
        <v>0</v>
      </c>
      <c r="AE379" s="85">
        <f t="shared" si="152"/>
        <v>8.6999999999999994E-2</v>
      </c>
      <c r="AF379" s="85">
        <f t="shared" si="153"/>
        <v>31216.910537189924</v>
      </c>
      <c r="AG379" s="85">
        <f t="shared" si="151"/>
        <v>31004.637234985526</v>
      </c>
      <c r="AK379" s="56" t="str">
        <f t="shared" si="146"/>
        <v/>
      </c>
      <c r="AL379" s="56" t="str">
        <f t="shared" si="147"/>
        <v/>
      </c>
    </row>
    <row r="380" spans="1:38" ht="15.75" thickBot="1" x14ac:dyDescent="0.25">
      <c r="A380" s="118">
        <f t="shared" si="156"/>
        <v>322</v>
      </c>
      <c r="B380" s="123">
        <f t="shared" ref="B380:B420" si="160">DATE(R380,Q380,P380)</f>
        <v>54528</v>
      </c>
      <c r="C380" s="123">
        <f t="shared" si="143"/>
        <v>54532</v>
      </c>
      <c r="D380" s="250">
        <f t="shared" ref="D380:D420" si="161">MAX(E380,G380)</f>
        <v>31004.637234985526</v>
      </c>
      <c r="E380" s="251">
        <f t="shared" si="150"/>
        <v>31004.637234985526</v>
      </c>
      <c r="F380" s="251">
        <f t="shared" si="144"/>
        <v>23370.15</v>
      </c>
      <c r="G380" s="263">
        <f t="shared" ref="G380:G420" si="162">ROUND(H379*(AE380/S379)*(U380-W379)+H379*(AE380/S380)*V380+H378*(AE380/S379)*W379,2)</f>
        <v>7634.49</v>
      </c>
      <c r="H380" s="251">
        <f t="shared" si="154"/>
        <v>1009847.2099999997</v>
      </c>
      <c r="I380" s="124"/>
      <c r="J380" s="103"/>
      <c r="K380" s="104"/>
      <c r="L380" s="105"/>
      <c r="M380" s="158"/>
      <c r="N380" s="122">
        <f t="shared" ref="N380:N420" si="163">IF(OR(MONTH(B380)=4,MONTH(B380)=10),1,0)</f>
        <v>1</v>
      </c>
      <c r="O380" s="56">
        <f t="shared" ref="O380:O420" si="164">IF(K380=0,P380,DAY(K380))</f>
        <v>15</v>
      </c>
      <c r="P380" s="56">
        <f t="shared" ref="P380:P420" si="165">P379</f>
        <v>15</v>
      </c>
      <c r="Q380" s="56">
        <f t="shared" ref="Q380:Q420" si="166">IF(Q379=12,1,Q379+1)</f>
        <v>4</v>
      </c>
      <c r="R380" s="56">
        <f t="shared" ref="R380:R420" si="167">IF(Q379=12,R379+1,R379)</f>
        <v>2049</v>
      </c>
      <c r="S380" s="56">
        <f t="shared" ref="S380:S420" si="168">IF(OR(R380=2008,R380=2012,R380=2016,R380=2020,R380=2024,R380=2028,R380=2032,R380=2036,R380=2040,R380=2044,R380=2048,R380=2052,R380=2056,R380=2062,R380=2066),366,365)</f>
        <v>365</v>
      </c>
      <c r="T380" s="56">
        <f t="shared" si="157"/>
        <v>30</v>
      </c>
      <c r="U380" s="56">
        <f t="shared" ref="U380:U420" si="169">T379-P379</f>
        <v>16</v>
      </c>
      <c r="V380" s="56">
        <f t="shared" ref="V380:V420" si="170">T379-U380</f>
        <v>15</v>
      </c>
      <c r="W380" s="126">
        <f t="shared" ref="W380:W420" si="171">O380-P380</f>
        <v>0</v>
      </c>
      <c r="X380" s="56">
        <f t="shared" si="155"/>
        <v>4000</v>
      </c>
      <c r="Y380" s="127">
        <f t="shared" si="149"/>
        <v>3194.38</v>
      </c>
      <c r="Z380" s="127">
        <f t="shared" si="148"/>
        <v>18490.130043235808</v>
      </c>
      <c r="AA380" s="56">
        <f t="shared" ref="AA380:AA420" si="172">IF(L379=$V$55,ROUND(LOG(E379/(E379-AE380/12*H379),1+AE380/12),0),AA379-1)</f>
        <v>37</v>
      </c>
      <c r="AB380" s="88">
        <f t="shared" si="158"/>
        <v>54531</v>
      </c>
      <c r="AC380" s="56">
        <f t="shared" si="145"/>
        <v>7</v>
      </c>
      <c r="AD380" s="85">
        <f t="shared" si="159"/>
        <v>0</v>
      </c>
      <c r="AE380" s="85">
        <f t="shared" si="152"/>
        <v>8.6999999999999994E-2</v>
      </c>
      <c r="AF380" s="85">
        <f t="shared" si="153"/>
        <v>31204.929924345266</v>
      </c>
      <c r="AG380" s="85">
        <f t="shared" si="151"/>
        <v>31004.637234985526</v>
      </c>
      <c r="AK380" s="56" t="str">
        <f t="shared" si="146"/>
        <v>Есть</v>
      </c>
      <c r="AL380" s="56" t="str">
        <f t="shared" si="147"/>
        <v>Нет</v>
      </c>
    </row>
    <row r="381" spans="1:38" ht="15.75" thickBot="1" x14ac:dyDescent="0.25">
      <c r="A381" s="118">
        <f t="shared" si="156"/>
        <v>323</v>
      </c>
      <c r="B381" s="123">
        <f t="shared" si="160"/>
        <v>54558</v>
      </c>
      <c r="C381" s="123">
        <f t="shared" ref="C381:C420" si="173">IF(K381="",IF(AC381=6,DATE(YEAR(AB381),MONTH(AB381),DAY(AB381)+2),IF(AC381=7,DATE(YEAR(AB381),MONTH(AB381),DAY(AB381)+1),AB381)),K381)</f>
        <v>54561</v>
      </c>
      <c r="D381" s="250">
        <f t="shared" si="161"/>
        <v>31004.637234985526</v>
      </c>
      <c r="E381" s="251">
        <f t="shared" si="150"/>
        <v>31004.637234985526</v>
      </c>
      <c r="F381" s="251">
        <f t="shared" ref="F381:F420" si="174">ROUND(IF((H380+G381)&gt;D380,D381-G381,H380),2)</f>
        <v>23783.54</v>
      </c>
      <c r="G381" s="263">
        <f t="shared" si="162"/>
        <v>7221.1</v>
      </c>
      <c r="H381" s="251">
        <f t="shared" si="154"/>
        <v>986063.66999999969</v>
      </c>
      <c r="I381" s="124"/>
      <c r="J381" s="103"/>
      <c r="K381" s="104"/>
      <c r="L381" s="105"/>
      <c r="M381" s="158"/>
      <c r="N381" s="122">
        <f t="shared" si="163"/>
        <v>0</v>
      </c>
      <c r="O381" s="56">
        <f t="shared" si="164"/>
        <v>15</v>
      </c>
      <c r="P381" s="56">
        <f t="shared" si="165"/>
        <v>15</v>
      </c>
      <c r="Q381" s="56">
        <f t="shared" si="166"/>
        <v>5</v>
      </c>
      <c r="R381" s="56">
        <f t="shared" si="167"/>
        <v>2049</v>
      </c>
      <c r="S381" s="56">
        <f t="shared" si="168"/>
        <v>365</v>
      </c>
      <c r="T381" s="56">
        <f t="shared" si="157"/>
        <v>31</v>
      </c>
      <c r="U381" s="56">
        <f t="shared" si="169"/>
        <v>15</v>
      </c>
      <c r="V381" s="56">
        <f t="shared" si="170"/>
        <v>15</v>
      </c>
      <c r="W381" s="126">
        <f t="shared" si="171"/>
        <v>0</v>
      </c>
      <c r="X381" s="56">
        <f t="shared" si="155"/>
        <v>3999</v>
      </c>
      <c r="Y381" s="127">
        <f t="shared" si="149"/>
        <v>3122.12</v>
      </c>
      <c r="Z381" s="127">
        <f t="shared" si="148"/>
        <v>18490.130043235808</v>
      </c>
      <c r="AA381" s="56">
        <f t="shared" si="172"/>
        <v>36</v>
      </c>
      <c r="AB381" s="88">
        <f t="shared" si="158"/>
        <v>54561</v>
      </c>
      <c r="AC381" s="56">
        <f t="shared" ref="AC381:AC420" si="175">WEEKDAY(AB381,2)</f>
        <v>2</v>
      </c>
      <c r="AD381" s="85">
        <f t="shared" si="159"/>
        <v>0</v>
      </c>
      <c r="AE381" s="85">
        <f t="shared" si="152"/>
        <v>8.6999999999999994E-2</v>
      </c>
      <c r="AF381" s="85">
        <f t="shared" si="153"/>
        <v>31215.561947978651</v>
      </c>
      <c r="AG381" s="85">
        <f t="shared" si="151"/>
        <v>31004.637234985526</v>
      </c>
      <c r="AK381" s="56" t="str">
        <f t="shared" si="146"/>
        <v/>
      </c>
      <c r="AL381" s="56" t="str">
        <f t="shared" si="147"/>
        <v/>
      </c>
    </row>
    <row r="382" spans="1:38" ht="15.75" thickBot="1" x14ac:dyDescent="0.25">
      <c r="A382" s="118">
        <f t="shared" si="156"/>
        <v>324</v>
      </c>
      <c r="B382" s="123">
        <f t="shared" si="160"/>
        <v>54589</v>
      </c>
      <c r="C382" s="123">
        <f t="shared" si="173"/>
        <v>54592</v>
      </c>
      <c r="D382" s="250">
        <f t="shared" si="161"/>
        <v>31004.637234985526</v>
      </c>
      <c r="E382" s="251">
        <f t="shared" si="150"/>
        <v>31004.637234985526</v>
      </c>
      <c r="F382" s="251">
        <f t="shared" si="174"/>
        <v>23718.58</v>
      </c>
      <c r="G382" s="263">
        <f t="shared" si="162"/>
        <v>7286.06</v>
      </c>
      <c r="H382" s="251">
        <f t="shared" si="154"/>
        <v>962345.08999999973</v>
      </c>
      <c r="I382" s="124"/>
      <c r="J382" s="103"/>
      <c r="K382" s="104"/>
      <c r="L382" s="105"/>
      <c r="M382" s="158"/>
      <c r="N382" s="122">
        <f t="shared" si="163"/>
        <v>0</v>
      </c>
      <c r="O382" s="56">
        <f t="shared" si="164"/>
        <v>15</v>
      </c>
      <c r="P382" s="56">
        <f t="shared" si="165"/>
        <v>15</v>
      </c>
      <c r="Q382" s="56">
        <f t="shared" si="166"/>
        <v>6</v>
      </c>
      <c r="R382" s="56">
        <f t="shared" si="167"/>
        <v>2049</v>
      </c>
      <c r="S382" s="56">
        <f t="shared" si="168"/>
        <v>365</v>
      </c>
      <c r="T382" s="56">
        <f t="shared" si="157"/>
        <v>30</v>
      </c>
      <c r="U382" s="56">
        <f t="shared" si="169"/>
        <v>16</v>
      </c>
      <c r="V382" s="56">
        <f t="shared" si="170"/>
        <v>15</v>
      </c>
      <c r="W382" s="126">
        <f t="shared" si="171"/>
        <v>0</v>
      </c>
      <c r="X382" s="56">
        <f t="shared" si="155"/>
        <v>3998</v>
      </c>
      <c r="Y382" s="127">
        <f t="shared" si="149"/>
        <v>3048.59</v>
      </c>
      <c r="Z382" s="127">
        <f t="shared" si="148"/>
        <v>18490.130043235808</v>
      </c>
      <c r="AA382" s="56">
        <f t="shared" si="172"/>
        <v>35</v>
      </c>
      <c r="AB382" s="88">
        <f t="shared" si="158"/>
        <v>54592</v>
      </c>
      <c r="AC382" s="56">
        <f t="shared" si="175"/>
        <v>5</v>
      </c>
      <c r="AD382" s="85">
        <f t="shared" si="159"/>
        <v>0</v>
      </c>
      <c r="AE382" s="85">
        <f t="shared" si="152"/>
        <v>8.6999999999999994E-2</v>
      </c>
      <c r="AF382" s="85">
        <f t="shared" si="153"/>
        <v>31219.06451589716</v>
      </c>
      <c r="AG382" s="85">
        <f t="shared" si="151"/>
        <v>31004.637234985526</v>
      </c>
      <c r="AK382" s="56" t="str">
        <f t="shared" ref="AK382:AK420" si="176">IF(N382=0,"","Есть")</f>
        <v/>
      </c>
      <c r="AL382" s="56" t="str">
        <f t="shared" ref="AL382:AL420" si="177">IF(N382=0,"","Нет")</f>
        <v/>
      </c>
    </row>
    <row r="383" spans="1:38" ht="15.75" thickBot="1" x14ac:dyDescent="0.25">
      <c r="A383" s="118">
        <f t="shared" si="156"/>
        <v>325</v>
      </c>
      <c r="B383" s="123">
        <f t="shared" si="160"/>
        <v>54619</v>
      </c>
      <c r="C383" s="123">
        <f t="shared" si="173"/>
        <v>54623</v>
      </c>
      <c r="D383" s="250">
        <f t="shared" si="161"/>
        <v>31004.637234985526</v>
      </c>
      <c r="E383" s="251">
        <f t="shared" si="150"/>
        <v>31004.637234985526</v>
      </c>
      <c r="F383" s="251">
        <f t="shared" si="174"/>
        <v>24123.21</v>
      </c>
      <c r="G383" s="263">
        <f t="shared" si="162"/>
        <v>6881.43</v>
      </c>
      <c r="H383" s="251">
        <f t="shared" si="154"/>
        <v>938221.87999999977</v>
      </c>
      <c r="I383" s="124"/>
      <c r="J383" s="103"/>
      <c r="K383" s="104"/>
      <c r="L383" s="105"/>
      <c r="M383" s="158"/>
      <c r="N383" s="122">
        <f t="shared" si="163"/>
        <v>0</v>
      </c>
      <c r="O383" s="56">
        <f t="shared" si="164"/>
        <v>15</v>
      </c>
      <c r="P383" s="56">
        <f t="shared" si="165"/>
        <v>15</v>
      </c>
      <c r="Q383" s="56">
        <f t="shared" si="166"/>
        <v>7</v>
      </c>
      <c r="R383" s="56">
        <f t="shared" si="167"/>
        <v>2049</v>
      </c>
      <c r="S383" s="56">
        <f t="shared" si="168"/>
        <v>365</v>
      </c>
      <c r="T383" s="56">
        <f t="shared" si="157"/>
        <v>31</v>
      </c>
      <c r="U383" s="56">
        <f t="shared" si="169"/>
        <v>15</v>
      </c>
      <c r="V383" s="56">
        <f t="shared" si="170"/>
        <v>15</v>
      </c>
      <c r="W383" s="126">
        <f t="shared" si="171"/>
        <v>0</v>
      </c>
      <c r="X383" s="56">
        <f t="shared" si="155"/>
        <v>3997</v>
      </c>
      <c r="Y383" s="127">
        <f t="shared" si="149"/>
        <v>2975.26</v>
      </c>
      <c r="Z383" s="127">
        <f t="shared" ref="Z383:Z420" si="178">IF(AND(I382&lt;&gt;0,$U$54=1),Y383,IF(X383=0,0,Z382))</f>
        <v>18490.130043235808</v>
      </c>
      <c r="AA383" s="56">
        <f t="shared" si="172"/>
        <v>34</v>
      </c>
      <c r="AB383" s="88">
        <f t="shared" si="158"/>
        <v>54622</v>
      </c>
      <c r="AC383" s="56">
        <f t="shared" si="175"/>
        <v>7</v>
      </c>
      <c r="AD383" s="85">
        <f t="shared" si="159"/>
        <v>0</v>
      </c>
      <c r="AE383" s="85">
        <f t="shared" si="152"/>
        <v>8.6999999999999994E-2</v>
      </c>
      <c r="AF383" s="85">
        <f t="shared" si="153"/>
        <v>31230.472301491038</v>
      </c>
      <c r="AG383" s="85">
        <f t="shared" si="151"/>
        <v>31004.637234985526</v>
      </c>
      <c r="AK383" s="56" t="str">
        <f t="shared" si="176"/>
        <v/>
      </c>
      <c r="AL383" s="56" t="str">
        <f t="shared" si="177"/>
        <v/>
      </c>
    </row>
    <row r="384" spans="1:38" ht="15.75" thickBot="1" x14ac:dyDescent="0.25">
      <c r="A384" s="118">
        <f t="shared" si="156"/>
        <v>326</v>
      </c>
      <c r="B384" s="123">
        <f t="shared" si="160"/>
        <v>54650</v>
      </c>
      <c r="C384" s="123">
        <f t="shared" si="173"/>
        <v>54653</v>
      </c>
      <c r="D384" s="250">
        <f t="shared" si="161"/>
        <v>31004.637234985526</v>
      </c>
      <c r="E384" s="251">
        <f t="shared" si="150"/>
        <v>31004.637234985526</v>
      </c>
      <c r="F384" s="251">
        <f t="shared" si="174"/>
        <v>24072.080000000002</v>
      </c>
      <c r="G384" s="263">
        <f t="shared" si="162"/>
        <v>6932.56</v>
      </c>
      <c r="H384" s="251">
        <f t="shared" si="154"/>
        <v>914149.79999999981</v>
      </c>
      <c r="I384" s="124"/>
      <c r="J384" s="103"/>
      <c r="K384" s="104"/>
      <c r="L384" s="105"/>
      <c r="M384" s="158"/>
      <c r="N384" s="122">
        <f t="shared" si="163"/>
        <v>0</v>
      </c>
      <c r="O384" s="56">
        <f t="shared" si="164"/>
        <v>15</v>
      </c>
      <c r="P384" s="56">
        <f t="shared" si="165"/>
        <v>15</v>
      </c>
      <c r="Q384" s="56">
        <f t="shared" si="166"/>
        <v>8</v>
      </c>
      <c r="R384" s="56">
        <f t="shared" si="167"/>
        <v>2049</v>
      </c>
      <c r="S384" s="56">
        <f t="shared" si="168"/>
        <v>365</v>
      </c>
      <c r="T384" s="56">
        <f t="shared" si="157"/>
        <v>31</v>
      </c>
      <c r="U384" s="56">
        <f t="shared" si="169"/>
        <v>16</v>
      </c>
      <c r="V384" s="56">
        <f t="shared" si="170"/>
        <v>15</v>
      </c>
      <c r="W384" s="126">
        <f t="shared" si="171"/>
        <v>0</v>
      </c>
      <c r="X384" s="56">
        <f t="shared" si="155"/>
        <v>3996</v>
      </c>
      <c r="Y384" s="127">
        <f t="shared" ref="Y384:Y420" si="179">IF(X384=0,0,ROUND(H383*(($B$24/12)/(1-POWER(1+$B$24/12,-(X384)))),2))</f>
        <v>2900.68</v>
      </c>
      <c r="Z384" s="127">
        <f t="shared" si="178"/>
        <v>18490.130043235808</v>
      </c>
      <c r="AA384" s="56">
        <f t="shared" si="172"/>
        <v>33</v>
      </c>
      <c r="AB384" s="88">
        <f t="shared" si="158"/>
        <v>54653</v>
      </c>
      <c r="AC384" s="56">
        <f t="shared" si="175"/>
        <v>3</v>
      </c>
      <c r="AD384" s="85">
        <f t="shared" si="159"/>
        <v>0</v>
      </c>
      <c r="AE384" s="85">
        <f t="shared" si="152"/>
        <v>8.6999999999999994E-2</v>
      </c>
      <c r="AF384" s="85">
        <f t="shared" si="153"/>
        <v>31234.808864890256</v>
      </c>
      <c r="AG384" s="85">
        <f t="shared" si="151"/>
        <v>31004.637234985526</v>
      </c>
      <c r="AK384" s="56" t="str">
        <f t="shared" si="176"/>
        <v/>
      </c>
      <c r="AL384" s="56" t="str">
        <f t="shared" si="177"/>
        <v/>
      </c>
    </row>
    <row r="385" spans="1:38" ht="15.75" thickBot="1" x14ac:dyDescent="0.25">
      <c r="A385" s="118">
        <f t="shared" si="156"/>
        <v>327</v>
      </c>
      <c r="B385" s="123">
        <f t="shared" si="160"/>
        <v>54681</v>
      </c>
      <c r="C385" s="123">
        <f t="shared" si="173"/>
        <v>54686</v>
      </c>
      <c r="D385" s="250">
        <f t="shared" si="161"/>
        <v>31004.637234985526</v>
      </c>
      <c r="E385" s="251">
        <f t="shared" si="150"/>
        <v>31004.637234985526</v>
      </c>
      <c r="F385" s="251">
        <f t="shared" si="174"/>
        <v>24249.95</v>
      </c>
      <c r="G385" s="263">
        <f t="shared" si="162"/>
        <v>6754.69</v>
      </c>
      <c r="H385" s="251">
        <f t="shared" si="154"/>
        <v>889899.84999999986</v>
      </c>
      <c r="I385" s="124"/>
      <c r="J385" s="103"/>
      <c r="K385" s="104"/>
      <c r="L385" s="105"/>
      <c r="M385" s="158"/>
      <c r="N385" s="122">
        <f t="shared" si="163"/>
        <v>0</v>
      </c>
      <c r="O385" s="56">
        <f t="shared" si="164"/>
        <v>15</v>
      </c>
      <c r="P385" s="56">
        <f t="shared" si="165"/>
        <v>15</v>
      </c>
      <c r="Q385" s="56">
        <f t="shared" si="166"/>
        <v>9</v>
      </c>
      <c r="R385" s="56">
        <f t="shared" si="167"/>
        <v>2049</v>
      </c>
      <c r="S385" s="56">
        <f t="shared" si="168"/>
        <v>365</v>
      </c>
      <c r="T385" s="56">
        <f t="shared" si="157"/>
        <v>30</v>
      </c>
      <c r="U385" s="56">
        <f t="shared" si="169"/>
        <v>16</v>
      </c>
      <c r="V385" s="56">
        <f t="shared" si="170"/>
        <v>15</v>
      </c>
      <c r="W385" s="126">
        <f t="shared" si="171"/>
        <v>0</v>
      </c>
      <c r="X385" s="56">
        <f t="shared" si="155"/>
        <v>3995</v>
      </c>
      <c r="Y385" s="127">
        <f t="shared" si="179"/>
        <v>2826.26</v>
      </c>
      <c r="Z385" s="127">
        <f t="shared" si="178"/>
        <v>18490.130043235808</v>
      </c>
      <c r="AA385" s="56">
        <f t="shared" si="172"/>
        <v>32</v>
      </c>
      <c r="AB385" s="88">
        <f t="shared" si="158"/>
        <v>54684</v>
      </c>
      <c r="AC385" s="56">
        <f t="shared" si="175"/>
        <v>6</v>
      </c>
      <c r="AD385" s="85">
        <f t="shared" si="159"/>
        <v>0</v>
      </c>
      <c r="AE385" s="85">
        <f t="shared" si="152"/>
        <v>8.6999999999999994E-2</v>
      </c>
      <c r="AF385" s="85">
        <f t="shared" si="153"/>
        <v>31247.135454391479</v>
      </c>
      <c r="AG385" s="85">
        <f t="shared" si="151"/>
        <v>31004.637234985526</v>
      </c>
      <c r="AK385" s="56" t="str">
        <f t="shared" si="176"/>
        <v/>
      </c>
      <c r="AL385" s="56" t="str">
        <f t="shared" si="177"/>
        <v/>
      </c>
    </row>
    <row r="386" spans="1:38" ht="15.75" thickBot="1" x14ac:dyDescent="0.25">
      <c r="A386" s="118">
        <f t="shared" si="156"/>
        <v>328</v>
      </c>
      <c r="B386" s="123">
        <f t="shared" si="160"/>
        <v>54711</v>
      </c>
      <c r="C386" s="123">
        <f t="shared" si="173"/>
        <v>54714</v>
      </c>
      <c r="D386" s="250">
        <f t="shared" si="161"/>
        <v>31004.637234985526</v>
      </c>
      <c r="E386" s="251">
        <f t="shared" si="150"/>
        <v>31004.637234985526</v>
      </c>
      <c r="F386" s="251">
        <f t="shared" si="174"/>
        <v>24641.25</v>
      </c>
      <c r="G386" s="263">
        <f t="shared" si="162"/>
        <v>6363.39</v>
      </c>
      <c r="H386" s="251">
        <f t="shared" si="154"/>
        <v>865258.59999999986</v>
      </c>
      <c r="I386" s="124"/>
      <c r="J386" s="103"/>
      <c r="K386" s="104"/>
      <c r="L386" s="105"/>
      <c r="M386" s="158"/>
      <c r="N386" s="122">
        <f t="shared" si="163"/>
        <v>1</v>
      </c>
      <c r="O386" s="56">
        <f t="shared" si="164"/>
        <v>15</v>
      </c>
      <c r="P386" s="56">
        <f t="shared" si="165"/>
        <v>15</v>
      </c>
      <c r="Q386" s="56">
        <f t="shared" si="166"/>
        <v>10</v>
      </c>
      <c r="R386" s="56">
        <f t="shared" si="167"/>
        <v>2049</v>
      </c>
      <c r="S386" s="56">
        <f t="shared" si="168"/>
        <v>365</v>
      </c>
      <c r="T386" s="56">
        <f t="shared" si="157"/>
        <v>31</v>
      </c>
      <c r="U386" s="56">
        <f t="shared" si="169"/>
        <v>15</v>
      </c>
      <c r="V386" s="56">
        <f t="shared" si="170"/>
        <v>15</v>
      </c>
      <c r="W386" s="126">
        <f t="shared" si="171"/>
        <v>0</v>
      </c>
      <c r="X386" s="56">
        <f t="shared" si="155"/>
        <v>3994</v>
      </c>
      <c r="Y386" s="127">
        <f t="shared" si="179"/>
        <v>2751.29</v>
      </c>
      <c r="Z386" s="127">
        <f t="shared" si="178"/>
        <v>18490.130043235808</v>
      </c>
      <c r="AA386" s="56">
        <f t="shared" si="172"/>
        <v>31</v>
      </c>
      <c r="AB386" s="88">
        <f t="shared" si="158"/>
        <v>54714</v>
      </c>
      <c r="AC386" s="56">
        <f t="shared" si="175"/>
        <v>1</v>
      </c>
      <c r="AD386" s="85">
        <f t="shared" si="159"/>
        <v>0</v>
      </c>
      <c r="AE386" s="85">
        <f t="shared" si="152"/>
        <v>8.6999999999999994E-2</v>
      </c>
      <c r="AF386" s="85">
        <f t="shared" si="153"/>
        <v>31260.118624604227</v>
      </c>
      <c r="AG386" s="85">
        <f t="shared" si="151"/>
        <v>31004.637234985526</v>
      </c>
      <c r="AK386" s="56" t="str">
        <f t="shared" si="176"/>
        <v>Есть</v>
      </c>
      <c r="AL386" s="56" t="str">
        <f t="shared" si="177"/>
        <v>Нет</v>
      </c>
    </row>
    <row r="387" spans="1:38" ht="15.75" thickBot="1" x14ac:dyDescent="0.25">
      <c r="A387" s="118">
        <f t="shared" si="156"/>
        <v>329</v>
      </c>
      <c r="B387" s="123">
        <f t="shared" si="160"/>
        <v>54742</v>
      </c>
      <c r="C387" s="123">
        <f t="shared" si="173"/>
        <v>54745</v>
      </c>
      <c r="D387" s="250">
        <f t="shared" si="161"/>
        <v>31004.637234985526</v>
      </c>
      <c r="E387" s="251">
        <f t="shared" si="150"/>
        <v>31004.637234985526</v>
      </c>
      <c r="F387" s="251">
        <f t="shared" si="174"/>
        <v>24611.21</v>
      </c>
      <c r="G387" s="263">
        <f t="shared" si="162"/>
        <v>6393.43</v>
      </c>
      <c r="H387" s="251">
        <f t="shared" si="154"/>
        <v>840647.3899999999</v>
      </c>
      <c r="I387" s="124"/>
      <c r="J387" s="103"/>
      <c r="K387" s="104"/>
      <c r="L387" s="105"/>
      <c r="M387" s="158"/>
      <c r="N387" s="122">
        <f t="shared" si="163"/>
        <v>0</v>
      </c>
      <c r="O387" s="56">
        <f t="shared" si="164"/>
        <v>15</v>
      </c>
      <c r="P387" s="56">
        <f t="shared" si="165"/>
        <v>15</v>
      </c>
      <c r="Q387" s="56">
        <f t="shared" si="166"/>
        <v>11</v>
      </c>
      <c r="R387" s="56">
        <f t="shared" si="167"/>
        <v>2049</v>
      </c>
      <c r="S387" s="56">
        <f t="shared" si="168"/>
        <v>365</v>
      </c>
      <c r="T387" s="56">
        <f t="shared" si="157"/>
        <v>30</v>
      </c>
      <c r="U387" s="56">
        <f t="shared" si="169"/>
        <v>16</v>
      </c>
      <c r="V387" s="56">
        <f t="shared" si="170"/>
        <v>15</v>
      </c>
      <c r="W387" s="126">
        <f t="shared" si="171"/>
        <v>0</v>
      </c>
      <c r="X387" s="56">
        <f t="shared" si="155"/>
        <v>3993</v>
      </c>
      <c r="Y387" s="127">
        <f t="shared" si="179"/>
        <v>2675.1</v>
      </c>
      <c r="Z387" s="127">
        <f t="shared" si="178"/>
        <v>18490.130043235808</v>
      </c>
      <c r="AA387" s="56">
        <f t="shared" si="172"/>
        <v>30</v>
      </c>
      <c r="AB387" s="88">
        <f t="shared" si="158"/>
        <v>54745</v>
      </c>
      <c r="AC387" s="56">
        <f t="shared" si="175"/>
        <v>4</v>
      </c>
      <c r="AD387" s="85">
        <f t="shared" si="159"/>
        <v>0</v>
      </c>
      <c r="AE387" s="85">
        <f t="shared" si="152"/>
        <v>8.6999999999999994E-2</v>
      </c>
      <c r="AF387" s="85">
        <f t="shared" si="153"/>
        <v>31266.15659918842</v>
      </c>
      <c r="AG387" s="85">
        <f t="shared" si="151"/>
        <v>31004.637234985526</v>
      </c>
      <c r="AK387" s="56" t="str">
        <f t="shared" si="176"/>
        <v/>
      </c>
      <c r="AL387" s="56" t="str">
        <f t="shared" si="177"/>
        <v/>
      </c>
    </row>
    <row r="388" spans="1:38" ht="15.75" thickBot="1" x14ac:dyDescent="0.25">
      <c r="A388" s="118">
        <f t="shared" si="156"/>
        <v>330</v>
      </c>
      <c r="B388" s="123">
        <f t="shared" si="160"/>
        <v>54772</v>
      </c>
      <c r="C388" s="123">
        <f t="shared" si="173"/>
        <v>54777</v>
      </c>
      <c r="D388" s="250">
        <f t="shared" si="161"/>
        <v>31004.637234985526</v>
      </c>
      <c r="E388" s="251">
        <f t="shared" si="150"/>
        <v>31004.637234985526</v>
      </c>
      <c r="F388" s="251">
        <f t="shared" si="174"/>
        <v>24993.439999999999</v>
      </c>
      <c r="G388" s="263">
        <f t="shared" si="162"/>
        <v>6011.2</v>
      </c>
      <c r="H388" s="251">
        <f t="shared" si="154"/>
        <v>815653.95</v>
      </c>
      <c r="I388" s="124"/>
      <c r="J388" s="103"/>
      <c r="K388" s="104"/>
      <c r="L388" s="105"/>
      <c r="M388" s="158"/>
      <c r="N388" s="122">
        <f t="shared" si="163"/>
        <v>0</v>
      </c>
      <c r="O388" s="56">
        <f t="shared" si="164"/>
        <v>15</v>
      </c>
      <c r="P388" s="56">
        <f t="shared" si="165"/>
        <v>15</v>
      </c>
      <c r="Q388" s="56">
        <f t="shared" si="166"/>
        <v>12</v>
      </c>
      <c r="R388" s="56">
        <f t="shared" si="167"/>
        <v>2049</v>
      </c>
      <c r="S388" s="56">
        <f t="shared" si="168"/>
        <v>365</v>
      </c>
      <c r="T388" s="56">
        <f t="shared" si="157"/>
        <v>31</v>
      </c>
      <c r="U388" s="56">
        <f t="shared" si="169"/>
        <v>15</v>
      </c>
      <c r="V388" s="56">
        <f t="shared" si="170"/>
        <v>15</v>
      </c>
      <c r="W388" s="126">
        <f t="shared" si="171"/>
        <v>0</v>
      </c>
      <c r="X388" s="56">
        <f t="shared" si="155"/>
        <v>3992</v>
      </c>
      <c r="Y388" s="127">
        <f t="shared" si="179"/>
        <v>2599.0100000000002</v>
      </c>
      <c r="Z388" s="127">
        <f t="shared" si="178"/>
        <v>18490.130043235808</v>
      </c>
      <c r="AA388" s="56">
        <f t="shared" si="172"/>
        <v>29</v>
      </c>
      <c r="AB388" s="88">
        <f t="shared" si="158"/>
        <v>54775</v>
      </c>
      <c r="AC388" s="56">
        <f t="shared" si="175"/>
        <v>6</v>
      </c>
      <c r="AD388" s="85">
        <f t="shared" si="159"/>
        <v>0</v>
      </c>
      <c r="AE388" s="85">
        <f t="shared" si="152"/>
        <v>8.6999999999999994E-2</v>
      </c>
      <c r="AF388" s="85">
        <f t="shared" si="153"/>
        <v>31280.364129586178</v>
      </c>
      <c r="AG388" s="85">
        <f t="shared" si="151"/>
        <v>31004.637234985526</v>
      </c>
      <c r="AK388" s="56" t="str">
        <f t="shared" si="176"/>
        <v/>
      </c>
      <c r="AL388" s="56" t="str">
        <f t="shared" si="177"/>
        <v/>
      </c>
    </row>
    <row r="389" spans="1:38" ht="15.75" thickBot="1" x14ac:dyDescent="0.25">
      <c r="A389" s="118">
        <f t="shared" si="156"/>
        <v>331</v>
      </c>
      <c r="B389" s="123">
        <f t="shared" si="160"/>
        <v>54803</v>
      </c>
      <c r="C389" s="123">
        <f t="shared" si="173"/>
        <v>54806</v>
      </c>
      <c r="D389" s="250">
        <f t="shared" si="161"/>
        <v>31004.637234985526</v>
      </c>
      <c r="E389" s="251">
        <f t="shared" si="150"/>
        <v>31004.637234985526</v>
      </c>
      <c r="F389" s="251">
        <f t="shared" si="174"/>
        <v>24977.74</v>
      </c>
      <c r="G389" s="263">
        <f t="shared" si="162"/>
        <v>6026.9</v>
      </c>
      <c r="H389" s="251">
        <f t="shared" si="154"/>
        <v>790676.21</v>
      </c>
      <c r="I389" s="124"/>
      <c r="J389" s="103"/>
      <c r="K389" s="104"/>
      <c r="L389" s="105"/>
      <c r="M389" s="158"/>
      <c r="N389" s="122">
        <f t="shared" si="163"/>
        <v>0</v>
      </c>
      <c r="O389" s="56">
        <f t="shared" si="164"/>
        <v>15</v>
      </c>
      <c r="P389" s="56">
        <f t="shared" si="165"/>
        <v>15</v>
      </c>
      <c r="Q389" s="56">
        <f t="shared" si="166"/>
        <v>1</v>
      </c>
      <c r="R389" s="56">
        <f t="shared" si="167"/>
        <v>2050</v>
      </c>
      <c r="S389" s="56">
        <f t="shared" si="168"/>
        <v>365</v>
      </c>
      <c r="T389" s="56">
        <f t="shared" si="157"/>
        <v>31</v>
      </c>
      <c r="U389" s="56">
        <f t="shared" si="169"/>
        <v>16</v>
      </c>
      <c r="V389" s="56">
        <f t="shared" si="170"/>
        <v>15</v>
      </c>
      <c r="W389" s="126">
        <f t="shared" si="171"/>
        <v>0</v>
      </c>
      <c r="X389" s="56">
        <f t="shared" si="155"/>
        <v>3991</v>
      </c>
      <c r="Y389" s="127">
        <f t="shared" si="179"/>
        <v>2521.7399999999998</v>
      </c>
      <c r="Z389" s="127">
        <f t="shared" si="178"/>
        <v>18490.130043235808</v>
      </c>
      <c r="AA389" s="56">
        <f t="shared" si="172"/>
        <v>28</v>
      </c>
      <c r="AB389" s="88">
        <f t="shared" si="158"/>
        <v>54806</v>
      </c>
      <c r="AC389" s="56">
        <f t="shared" si="175"/>
        <v>2</v>
      </c>
      <c r="AD389" s="85">
        <f t="shared" si="159"/>
        <v>0</v>
      </c>
      <c r="AE389" s="85">
        <f t="shared" si="152"/>
        <v>8.6999999999999994E-2</v>
      </c>
      <c r="AF389" s="85">
        <f t="shared" si="153"/>
        <v>31287.737917371272</v>
      </c>
      <c r="AG389" s="85">
        <f t="shared" si="151"/>
        <v>31004.637234985526</v>
      </c>
      <c r="AK389" s="56" t="str">
        <f t="shared" si="176"/>
        <v/>
      </c>
      <c r="AL389" s="56" t="str">
        <f t="shared" si="177"/>
        <v/>
      </c>
    </row>
    <row r="390" spans="1:38" ht="15.75" thickBot="1" x14ac:dyDescent="0.25">
      <c r="A390" s="118">
        <f t="shared" si="156"/>
        <v>332</v>
      </c>
      <c r="B390" s="123">
        <f t="shared" si="160"/>
        <v>54834</v>
      </c>
      <c r="C390" s="123">
        <f t="shared" si="173"/>
        <v>54837</v>
      </c>
      <c r="D390" s="250">
        <f t="shared" si="161"/>
        <v>31004.637234985526</v>
      </c>
      <c r="E390" s="251">
        <f t="shared" si="150"/>
        <v>31004.637234985526</v>
      </c>
      <c r="F390" s="251">
        <f t="shared" si="174"/>
        <v>25162.3</v>
      </c>
      <c r="G390" s="263">
        <f t="shared" si="162"/>
        <v>5842.34</v>
      </c>
      <c r="H390" s="251">
        <f t="shared" si="154"/>
        <v>765513.90999999992</v>
      </c>
      <c r="I390" s="124"/>
      <c r="J390" s="103"/>
      <c r="K390" s="104"/>
      <c r="L390" s="105"/>
      <c r="M390" s="158"/>
      <c r="N390" s="122">
        <f t="shared" si="163"/>
        <v>0</v>
      </c>
      <c r="O390" s="56">
        <f t="shared" si="164"/>
        <v>15</v>
      </c>
      <c r="P390" s="56">
        <f t="shared" si="165"/>
        <v>15</v>
      </c>
      <c r="Q390" s="56">
        <f t="shared" si="166"/>
        <v>2</v>
      </c>
      <c r="R390" s="56">
        <f t="shared" si="167"/>
        <v>2050</v>
      </c>
      <c r="S390" s="56">
        <f t="shared" si="168"/>
        <v>365</v>
      </c>
      <c r="T390" s="56">
        <f t="shared" si="157"/>
        <v>28</v>
      </c>
      <c r="U390" s="56">
        <f t="shared" si="169"/>
        <v>16</v>
      </c>
      <c r="V390" s="56">
        <f t="shared" si="170"/>
        <v>15</v>
      </c>
      <c r="W390" s="126">
        <f t="shared" si="171"/>
        <v>0</v>
      </c>
      <c r="X390" s="56">
        <f t="shared" si="155"/>
        <v>3990</v>
      </c>
      <c r="Y390" s="127">
        <f t="shared" si="179"/>
        <v>2444.52</v>
      </c>
      <c r="Z390" s="127">
        <f t="shared" si="178"/>
        <v>18490.130043235808</v>
      </c>
      <c r="AA390" s="56">
        <f t="shared" si="172"/>
        <v>27</v>
      </c>
      <c r="AB390" s="88">
        <f t="shared" si="158"/>
        <v>54837</v>
      </c>
      <c r="AC390" s="56">
        <f t="shared" si="175"/>
        <v>5</v>
      </c>
      <c r="AD390" s="85">
        <f t="shared" si="159"/>
        <v>0</v>
      </c>
      <c r="AE390" s="85">
        <f t="shared" si="152"/>
        <v>8.6999999999999994E-2</v>
      </c>
      <c r="AF390" s="85">
        <f t="shared" si="153"/>
        <v>31303.435903996178</v>
      </c>
      <c r="AG390" s="85">
        <f t="shared" si="151"/>
        <v>31004.637234985526</v>
      </c>
      <c r="AK390" s="56" t="str">
        <f t="shared" si="176"/>
        <v/>
      </c>
      <c r="AL390" s="56" t="str">
        <f t="shared" si="177"/>
        <v/>
      </c>
    </row>
    <row r="391" spans="1:38" ht="15.75" thickBot="1" x14ac:dyDescent="0.25">
      <c r="A391" s="118">
        <f t="shared" si="156"/>
        <v>333</v>
      </c>
      <c r="B391" s="123">
        <f t="shared" si="160"/>
        <v>54862</v>
      </c>
      <c r="C391" s="123">
        <f t="shared" si="173"/>
        <v>54865</v>
      </c>
      <c r="D391" s="250">
        <f t="shared" si="161"/>
        <v>31004.637234985526</v>
      </c>
      <c r="E391" s="251">
        <f t="shared" si="150"/>
        <v>31004.637234985526</v>
      </c>
      <c r="F391" s="251">
        <f t="shared" si="174"/>
        <v>25895.62</v>
      </c>
      <c r="G391" s="263">
        <f t="shared" si="162"/>
        <v>5109.0200000000004</v>
      </c>
      <c r="H391" s="251">
        <f t="shared" si="154"/>
        <v>739618.28999999992</v>
      </c>
      <c r="I391" s="124"/>
      <c r="J391" s="103"/>
      <c r="K391" s="104"/>
      <c r="L391" s="105"/>
      <c r="M391" s="158"/>
      <c r="N391" s="122">
        <f t="shared" si="163"/>
        <v>0</v>
      </c>
      <c r="O391" s="56">
        <f t="shared" si="164"/>
        <v>15</v>
      </c>
      <c r="P391" s="56">
        <f t="shared" si="165"/>
        <v>15</v>
      </c>
      <c r="Q391" s="56">
        <f t="shared" si="166"/>
        <v>3</v>
      </c>
      <c r="R391" s="56">
        <f t="shared" si="167"/>
        <v>2050</v>
      </c>
      <c r="S391" s="56">
        <f t="shared" si="168"/>
        <v>365</v>
      </c>
      <c r="T391" s="56">
        <f t="shared" si="157"/>
        <v>31</v>
      </c>
      <c r="U391" s="56">
        <f t="shared" si="169"/>
        <v>13</v>
      </c>
      <c r="V391" s="56">
        <f t="shared" si="170"/>
        <v>15</v>
      </c>
      <c r="W391" s="126">
        <f t="shared" si="171"/>
        <v>0</v>
      </c>
      <c r="X391" s="56">
        <f t="shared" si="155"/>
        <v>3989</v>
      </c>
      <c r="Y391" s="127">
        <f t="shared" si="179"/>
        <v>2366.7199999999998</v>
      </c>
      <c r="Z391" s="127">
        <f t="shared" si="178"/>
        <v>18490.130043235808</v>
      </c>
      <c r="AA391" s="56">
        <f t="shared" si="172"/>
        <v>26</v>
      </c>
      <c r="AB391" s="88">
        <f t="shared" si="158"/>
        <v>54865</v>
      </c>
      <c r="AC391" s="56">
        <f t="shared" si="175"/>
        <v>5</v>
      </c>
      <c r="AD391" s="85">
        <f t="shared" si="159"/>
        <v>0</v>
      </c>
      <c r="AE391" s="85">
        <f t="shared" si="152"/>
        <v>8.6999999999999994E-2</v>
      </c>
      <c r="AF391" s="85">
        <f t="shared" si="153"/>
        <v>31320.158780275822</v>
      </c>
      <c r="AG391" s="85">
        <f t="shared" si="151"/>
        <v>31004.637234985526</v>
      </c>
      <c r="AK391" s="56" t="str">
        <f t="shared" si="176"/>
        <v/>
      </c>
      <c r="AL391" s="56" t="str">
        <f t="shared" si="177"/>
        <v/>
      </c>
    </row>
    <row r="392" spans="1:38" ht="15.75" thickBot="1" x14ac:dyDescent="0.25">
      <c r="A392" s="118">
        <f t="shared" si="156"/>
        <v>334</v>
      </c>
      <c r="B392" s="123">
        <f t="shared" si="160"/>
        <v>54893</v>
      </c>
      <c r="C392" s="123">
        <f t="shared" si="173"/>
        <v>54896</v>
      </c>
      <c r="D392" s="250">
        <f t="shared" si="161"/>
        <v>31004.637234985526</v>
      </c>
      <c r="E392" s="251">
        <f t="shared" si="150"/>
        <v>31004.637234985526</v>
      </c>
      <c r="F392" s="251">
        <f t="shared" si="174"/>
        <v>25539.57</v>
      </c>
      <c r="G392" s="263">
        <f t="shared" si="162"/>
        <v>5465.07</v>
      </c>
      <c r="H392" s="251">
        <f t="shared" si="154"/>
        <v>714078.71999999997</v>
      </c>
      <c r="I392" s="124"/>
      <c r="J392" s="103"/>
      <c r="K392" s="104"/>
      <c r="L392" s="105"/>
      <c r="M392" s="158"/>
      <c r="N392" s="122">
        <f t="shared" si="163"/>
        <v>1</v>
      </c>
      <c r="O392" s="56">
        <f t="shared" si="164"/>
        <v>15</v>
      </c>
      <c r="P392" s="56">
        <f t="shared" si="165"/>
        <v>15</v>
      </c>
      <c r="Q392" s="56">
        <f t="shared" si="166"/>
        <v>4</v>
      </c>
      <c r="R392" s="56">
        <f t="shared" si="167"/>
        <v>2050</v>
      </c>
      <c r="S392" s="56">
        <f t="shared" si="168"/>
        <v>365</v>
      </c>
      <c r="T392" s="56">
        <f t="shared" si="157"/>
        <v>30</v>
      </c>
      <c r="U392" s="56">
        <f t="shared" si="169"/>
        <v>16</v>
      </c>
      <c r="V392" s="56">
        <f t="shared" si="170"/>
        <v>15</v>
      </c>
      <c r="W392" s="126">
        <f t="shared" si="171"/>
        <v>0</v>
      </c>
      <c r="X392" s="56">
        <f t="shared" si="155"/>
        <v>3988</v>
      </c>
      <c r="Y392" s="127">
        <f t="shared" si="179"/>
        <v>2286.66</v>
      </c>
      <c r="Z392" s="127">
        <f t="shared" si="178"/>
        <v>18490.130043235808</v>
      </c>
      <c r="AA392" s="56">
        <f t="shared" si="172"/>
        <v>25</v>
      </c>
      <c r="AB392" s="88">
        <f t="shared" si="158"/>
        <v>54896</v>
      </c>
      <c r="AC392" s="56">
        <f t="shared" si="175"/>
        <v>1</v>
      </c>
      <c r="AD392" s="85">
        <f t="shared" si="159"/>
        <v>0</v>
      </c>
      <c r="AE392" s="85">
        <f t="shared" si="152"/>
        <v>8.6999999999999994E-2</v>
      </c>
      <c r="AF392" s="85">
        <f t="shared" si="153"/>
        <v>31314.847875000585</v>
      </c>
      <c r="AG392" s="85">
        <f t="shared" si="151"/>
        <v>31004.637234985526</v>
      </c>
      <c r="AK392" s="56" t="str">
        <f t="shared" si="176"/>
        <v>Есть</v>
      </c>
      <c r="AL392" s="56" t="str">
        <f t="shared" si="177"/>
        <v>Нет</v>
      </c>
    </row>
    <row r="393" spans="1:38" ht="15.75" thickBot="1" x14ac:dyDescent="0.25">
      <c r="A393" s="118">
        <f t="shared" si="156"/>
        <v>335</v>
      </c>
      <c r="B393" s="123">
        <f t="shared" si="160"/>
        <v>54923</v>
      </c>
      <c r="C393" s="123">
        <f t="shared" si="173"/>
        <v>54926</v>
      </c>
      <c r="D393" s="250">
        <f t="shared" si="161"/>
        <v>31004.637234985526</v>
      </c>
      <c r="E393" s="251">
        <f t="shared" si="150"/>
        <v>31004.637234985526</v>
      </c>
      <c r="F393" s="251">
        <f t="shared" si="174"/>
        <v>25898.49</v>
      </c>
      <c r="G393" s="263">
        <f t="shared" si="162"/>
        <v>5106.1499999999996</v>
      </c>
      <c r="H393" s="251">
        <f t="shared" si="154"/>
        <v>688180.23</v>
      </c>
      <c r="I393" s="124"/>
      <c r="J393" s="103"/>
      <c r="K393" s="104"/>
      <c r="L393" s="105"/>
      <c r="M393" s="158"/>
      <c r="N393" s="122">
        <f t="shared" si="163"/>
        <v>0</v>
      </c>
      <c r="O393" s="56">
        <f t="shared" si="164"/>
        <v>15</v>
      </c>
      <c r="P393" s="56">
        <f t="shared" si="165"/>
        <v>15</v>
      </c>
      <c r="Q393" s="56">
        <f t="shared" si="166"/>
        <v>5</v>
      </c>
      <c r="R393" s="56">
        <f t="shared" si="167"/>
        <v>2050</v>
      </c>
      <c r="S393" s="56">
        <f t="shared" si="168"/>
        <v>365</v>
      </c>
      <c r="T393" s="56">
        <f t="shared" si="157"/>
        <v>31</v>
      </c>
      <c r="U393" s="56">
        <f t="shared" si="169"/>
        <v>15</v>
      </c>
      <c r="V393" s="56">
        <f t="shared" si="170"/>
        <v>15</v>
      </c>
      <c r="W393" s="126">
        <f t="shared" si="171"/>
        <v>0</v>
      </c>
      <c r="X393" s="56">
        <f t="shared" si="155"/>
        <v>3987</v>
      </c>
      <c r="Y393" s="127">
        <f t="shared" si="179"/>
        <v>2207.6999999999998</v>
      </c>
      <c r="Z393" s="127">
        <f t="shared" si="178"/>
        <v>18490.130043235808</v>
      </c>
      <c r="AA393" s="56">
        <f t="shared" si="172"/>
        <v>24</v>
      </c>
      <c r="AB393" s="88">
        <f t="shared" si="158"/>
        <v>54926</v>
      </c>
      <c r="AC393" s="56">
        <f t="shared" si="175"/>
        <v>3</v>
      </c>
      <c r="AD393" s="85">
        <f t="shared" si="159"/>
        <v>0</v>
      </c>
      <c r="AE393" s="85">
        <f t="shared" si="152"/>
        <v>8.6999999999999994E-2</v>
      </c>
      <c r="AF393" s="85">
        <f t="shared" si="153"/>
        <v>31332.971837427089</v>
      </c>
      <c r="AG393" s="85">
        <f t="shared" si="151"/>
        <v>31004.637234985526</v>
      </c>
      <c r="AK393" s="56" t="str">
        <f t="shared" si="176"/>
        <v/>
      </c>
      <c r="AL393" s="56" t="str">
        <f t="shared" si="177"/>
        <v/>
      </c>
    </row>
    <row r="394" spans="1:38" ht="15.75" thickBot="1" x14ac:dyDescent="0.25">
      <c r="A394" s="118">
        <f t="shared" si="156"/>
        <v>336</v>
      </c>
      <c r="B394" s="123">
        <f t="shared" si="160"/>
        <v>54954</v>
      </c>
      <c r="C394" s="123">
        <f t="shared" si="173"/>
        <v>54959</v>
      </c>
      <c r="D394" s="250">
        <f t="shared" si="161"/>
        <v>31004.637234985526</v>
      </c>
      <c r="E394" s="251">
        <f t="shared" si="150"/>
        <v>31004.637234985526</v>
      </c>
      <c r="F394" s="251">
        <f t="shared" si="174"/>
        <v>25919.65</v>
      </c>
      <c r="G394" s="263">
        <f t="shared" si="162"/>
        <v>5084.99</v>
      </c>
      <c r="H394" s="251">
        <f t="shared" si="154"/>
        <v>662260.57999999996</v>
      </c>
      <c r="I394" s="124"/>
      <c r="J394" s="103"/>
      <c r="K394" s="104"/>
      <c r="L394" s="105"/>
      <c r="M394" s="158"/>
      <c r="N394" s="122">
        <f t="shared" si="163"/>
        <v>0</v>
      </c>
      <c r="O394" s="56">
        <f t="shared" si="164"/>
        <v>15</v>
      </c>
      <c r="P394" s="56">
        <f t="shared" si="165"/>
        <v>15</v>
      </c>
      <c r="Q394" s="56">
        <f t="shared" si="166"/>
        <v>6</v>
      </c>
      <c r="R394" s="56">
        <f t="shared" si="167"/>
        <v>2050</v>
      </c>
      <c r="S394" s="56">
        <f t="shared" si="168"/>
        <v>365</v>
      </c>
      <c r="T394" s="56">
        <f t="shared" si="157"/>
        <v>30</v>
      </c>
      <c r="U394" s="56">
        <f t="shared" si="169"/>
        <v>16</v>
      </c>
      <c r="V394" s="56">
        <f t="shared" si="170"/>
        <v>15</v>
      </c>
      <c r="W394" s="126">
        <f t="shared" si="171"/>
        <v>0</v>
      </c>
      <c r="X394" s="56">
        <f t="shared" si="155"/>
        <v>3986</v>
      </c>
      <c r="Y394" s="127">
        <f t="shared" si="179"/>
        <v>2127.63</v>
      </c>
      <c r="Z394" s="127">
        <f t="shared" si="178"/>
        <v>18490.130043235808</v>
      </c>
      <c r="AA394" s="56">
        <f t="shared" si="172"/>
        <v>23</v>
      </c>
      <c r="AB394" s="88">
        <f t="shared" si="158"/>
        <v>54957</v>
      </c>
      <c r="AC394" s="56">
        <f t="shared" si="175"/>
        <v>6</v>
      </c>
      <c r="AD394" s="85">
        <f t="shared" si="159"/>
        <v>0</v>
      </c>
      <c r="AE394" s="85">
        <f t="shared" si="152"/>
        <v>8.6999999999999994E-2</v>
      </c>
      <c r="AF394" s="85">
        <f t="shared" si="153"/>
        <v>31344.696198171656</v>
      </c>
      <c r="AG394" s="85">
        <f t="shared" si="151"/>
        <v>31004.637234985526</v>
      </c>
      <c r="AK394" s="56" t="str">
        <f t="shared" si="176"/>
        <v/>
      </c>
      <c r="AL394" s="56" t="str">
        <f t="shared" si="177"/>
        <v/>
      </c>
    </row>
    <row r="395" spans="1:38" ht="15.75" thickBot="1" x14ac:dyDescent="0.25">
      <c r="A395" s="118">
        <f t="shared" si="156"/>
        <v>337</v>
      </c>
      <c r="B395" s="123">
        <f t="shared" si="160"/>
        <v>54984</v>
      </c>
      <c r="C395" s="123">
        <f t="shared" si="173"/>
        <v>54987</v>
      </c>
      <c r="D395" s="250">
        <f t="shared" si="161"/>
        <v>31004.637234985526</v>
      </c>
      <c r="E395" s="251">
        <f t="shared" si="150"/>
        <v>31004.637234985526</v>
      </c>
      <c r="F395" s="251">
        <f t="shared" si="174"/>
        <v>26269.02</v>
      </c>
      <c r="G395" s="263">
        <f t="shared" si="162"/>
        <v>4735.62</v>
      </c>
      <c r="H395" s="251">
        <f t="shared" si="154"/>
        <v>635991.55999999994</v>
      </c>
      <c r="I395" s="124"/>
      <c r="J395" s="103"/>
      <c r="K395" s="104"/>
      <c r="L395" s="105"/>
      <c r="M395" s="158"/>
      <c r="N395" s="122">
        <f t="shared" si="163"/>
        <v>0</v>
      </c>
      <c r="O395" s="56">
        <f t="shared" si="164"/>
        <v>15</v>
      </c>
      <c r="P395" s="56">
        <f t="shared" si="165"/>
        <v>15</v>
      </c>
      <c r="Q395" s="56">
        <f t="shared" si="166"/>
        <v>7</v>
      </c>
      <c r="R395" s="56">
        <f t="shared" si="167"/>
        <v>2050</v>
      </c>
      <c r="S395" s="56">
        <f t="shared" si="168"/>
        <v>365</v>
      </c>
      <c r="T395" s="56">
        <f t="shared" si="157"/>
        <v>31</v>
      </c>
      <c r="U395" s="56">
        <f t="shared" si="169"/>
        <v>15</v>
      </c>
      <c r="V395" s="56">
        <f t="shared" si="170"/>
        <v>15</v>
      </c>
      <c r="W395" s="126">
        <f t="shared" si="171"/>
        <v>0</v>
      </c>
      <c r="X395" s="56">
        <f t="shared" si="155"/>
        <v>3985</v>
      </c>
      <c r="Y395" s="127">
        <f t="shared" si="179"/>
        <v>2047.5</v>
      </c>
      <c r="Z395" s="127">
        <f t="shared" si="178"/>
        <v>18490.130043235808</v>
      </c>
      <c r="AA395" s="56">
        <f t="shared" si="172"/>
        <v>22</v>
      </c>
      <c r="AB395" s="88">
        <f t="shared" si="158"/>
        <v>54987</v>
      </c>
      <c r="AC395" s="56">
        <f t="shared" si="175"/>
        <v>1</v>
      </c>
      <c r="AD395" s="85">
        <f t="shared" si="159"/>
        <v>0</v>
      </c>
      <c r="AE395" s="85">
        <f t="shared" si="152"/>
        <v>8.6999999999999994E-2</v>
      </c>
      <c r="AF395" s="85">
        <f t="shared" si="153"/>
        <v>31365.333264620771</v>
      </c>
      <c r="AG395" s="85">
        <f t="shared" si="151"/>
        <v>31004.637234985526</v>
      </c>
      <c r="AK395" s="56" t="str">
        <f t="shared" si="176"/>
        <v/>
      </c>
      <c r="AL395" s="56" t="str">
        <f t="shared" si="177"/>
        <v/>
      </c>
    </row>
    <row r="396" spans="1:38" ht="15.75" thickBot="1" x14ac:dyDescent="0.25">
      <c r="A396" s="118">
        <f t="shared" si="156"/>
        <v>338</v>
      </c>
      <c r="B396" s="123">
        <f t="shared" si="160"/>
        <v>55015</v>
      </c>
      <c r="C396" s="123">
        <f t="shared" si="173"/>
        <v>55018</v>
      </c>
      <c r="D396" s="250">
        <f t="shared" si="161"/>
        <v>31004.637234985526</v>
      </c>
      <c r="E396" s="251">
        <f t="shared" si="150"/>
        <v>31004.637234985526</v>
      </c>
      <c r="F396" s="251">
        <f t="shared" si="174"/>
        <v>26305.27</v>
      </c>
      <c r="G396" s="263">
        <f t="shared" si="162"/>
        <v>4699.37</v>
      </c>
      <c r="H396" s="251">
        <f t="shared" si="154"/>
        <v>609686.28999999992</v>
      </c>
      <c r="I396" s="124"/>
      <c r="J396" s="103"/>
      <c r="K396" s="104"/>
      <c r="L396" s="105"/>
      <c r="M396" s="158"/>
      <c r="N396" s="122">
        <f t="shared" si="163"/>
        <v>0</v>
      </c>
      <c r="O396" s="56">
        <f t="shared" si="164"/>
        <v>15</v>
      </c>
      <c r="P396" s="56">
        <f t="shared" si="165"/>
        <v>15</v>
      </c>
      <c r="Q396" s="56">
        <f t="shared" si="166"/>
        <v>8</v>
      </c>
      <c r="R396" s="56">
        <f t="shared" si="167"/>
        <v>2050</v>
      </c>
      <c r="S396" s="56">
        <f t="shared" si="168"/>
        <v>365</v>
      </c>
      <c r="T396" s="56">
        <f t="shared" si="157"/>
        <v>31</v>
      </c>
      <c r="U396" s="56">
        <f t="shared" si="169"/>
        <v>16</v>
      </c>
      <c r="V396" s="56">
        <f t="shared" si="170"/>
        <v>15</v>
      </c>
      <c r="W396" s="126">
        <f t="shared" si="171"/>
        <v>0</v>
      </c>
      <c r="X396" s="56">
        <f t="shared" si="155"/>
        <v>3984</v>
      </c>
      <c r="Y396" s="127">
        <f t="shared" si="179"/>
        <v>1966.28</v>
      </c>
      <c r="Z396" s="127">
        <f t="shared" si="178"/>
        <v>18490.130043235808</v>
      </c>
      <c r="AA396" s="56">
        <f t="shared" si="172"/>
        <v>21</v>
      </c>
      <c r="AB396" s="88">
        <f t="shared" si="158"/>
        <v>55018</v>
      </c>
      <c r="AC396" s="56">
        <f t="shared" si="175"/>
        <v>4</v>
      </c>
      <c r="AD396" s="85">
        <f t="shared" si="159"/>
        <v>0</v>
      </c>
      <c r="AE396" s="85">
        <f t="shared" si="152"/>
        <v>8.6999999999999994E-2</v>
      </c>
      <c r="AF396" s="85">
        <f t="shared" si="153"/>
        <v>31379.884846137433</v>
      </c>
      <c r="AG396" s="85">
        <f t="shared" si="151"/>
        <v>31004.637234985526</v>
      </c>
      <c r="AK396" s="56" t="str">
        <f t="shared" si="176"/>
        <v/>
      </c>
      <c r="AL396" s="56" t="str">
        <f t="shared" si="177"/>
        <v/>
      </c>
    </row>
    <row r="397" spans="1:38" ht="15.75" thickBot="1" x14ac:dyDescent="0.25">
      <c r="A397" s="118">
        <f t="shared" si="156"/>
        <v>339</v>
      </c>
      <c r="B397" s="123">
        <f t="shared" si="160"/>
        <v>55046</v>
      </c>
      <c r="C397" s="123">
        <f t="shared" si="173"/>
        <v>55050</v>
      </c>
      <c r="D397" s="250">
        <f t="shared" si="161"/>
        <v>31004.637234985526</v>
      </c>
      <c r="E397" s="251">
        <f t="shared" si="150"/>
        <v>31004.637234985526</v>
      </c>
      <c r="F397" s="251">
        <f t="shared" si="174"/>
        <v>26499.64</v>
      </c>
      <c r="G397" s="263">
        <f t="shared" si="162"/>
        <v>4505</v>
      </c>
      <c r="H397" s="251">
        <f t="shared" si="154"/>
        <v>583186.64999999991</v>
      </c>
      <c r="I397" s="124"/>
      <c r="J397" s="103"/>
      <c r="K397" s="104"/>
      <c r="L397" s="105"/>
      <c r="M397" s="158"/>
      <c r="N397" s="122">
        <f t="shared" si="163"/>
        <v>0</v>
      </c>
      <c r="O397" s="56">
        <f t="shared" si="164"/>
        <v>15</v>
      </c>
      <c r="P397" s="56">
        <f t="shared" si="165"/>
        <v>15</v>
      </c>
      <c r="Q397" s="56">
        <f t="shared" si="166"/>
        <v>9</v>
      </c>
      <c r="R397" s="56">
        <f t="shared" si="167"/>
        <v>2050</v>
      </c>
      <c r="S397" s="56">
        <f t="shared" si="168"/>
        <v>365</v>
      </c>
      <c r="T397" s="56">
        <f t="shared" si="157"/>
        <v>30</v>
      </c>
      <c r="U397" s="56">
        <f t="shared" si="169"/>
        <v>16</v>
      </c>
      <c r="V397" s="56">
        <f t="shared" si="170"/>
        <v>15</v>
      </c>
      <c r="W397" s="126">
        <f t="shared" si="171"/>
        <v>0</v>
      </c>
      <c r="X397" s="56">
        <f t="shared" si="155"/>
        <v>3983</v>
      </c>
      <c r="Y397" s="127">
        <f t="shared" si="179"/>
        <v>1884.96</v>
      </c>
      <c r="Z397" s="127">
        <f t="shared" si="178"/>
        <v>18490.130043235808</v>
      </c>
      <c r="AA397" s="56">
        <f t="shared" si="172"/>
        <v>20</v>
      </c>
      <c r="AB397" s="88">
        <f t="shared" si="158"/>
        <v>55049</v>
      </c>
      <c r="AC397" s="56">
        <f t="shared" si="175"/>
        <v>7</v>
      </c>
      <c r="AD397" s="85">
        <f t="shared" si="159"/>
        <v>0</v>
      </c>
      <c r="AE397" s="85">
        <f t="shared" si="152"/>
        <v>8.6999999999999994E-2</v>
      </c>
      <c r="AF397" s="85">
        <f t="shared" si="153"/>
        <v>31403.767906756664</v>
      </c>
      <c r="AG397" s="85">
        <f t="shared" si="151"/>
        <v>31004.637234985526</v>
      </c>
      <c r="AK397" s="56" t="str">
        <f t="shared" si="176"/>
        <v/>
      </c>
      <c r="AL397" s="56" t="str">
        <f t="shared" si="177"/>
        <v/>
      </c>
    </row>
    <row r="398" spans="1:38" ht="15.75" thickBot="1" x14ac:dyDescent="0.25">
      <c r="A398" s="118">
        <f t="shared" si="156"/>
        <v>340</v>
      </c>
      <c r="B398" s="123">
        <f t="shared" si="160"/>
        <v>55076</v>
      </c>
      <c r="C398" s="123">
        <f t="shared" si="173"/>
        <v>55079</v>
      </c>
      <c r="D398" s="250">
        <f t="shared" si="161"/>
        <v>31004.637234985526</v>
      </c>
      <c r="E398" s="251">
        <f t="shared" si="150"/>
        <v>31004.637234985526</v>
      </c>
      <c r="F398" s="251">
        <f t="shared" si="174"/>
        <v>26834.46</v>
      </c>
      <c r="G398" s="263">
        <f t="shared" si="162"/>
        <v>4170.18</v>
      </c>
      <c r="H398" s="251">
        <f t="shared" si="154"/>
        <v>556352.18999999994</v>
      </c>
      <c r="I398" s="124"/>
      <c r="J398" s="103"/>
      <c r="K398" s="104"/>
      <c r="L398" s="105"/>
      <c r="M398" s="158"/>
      <c r="N398" s="122">
        <f t="shared" si="163"/>
        <v>1</v>
      </c>
      <c r="O398" s="56">
        <f t="shared" si="164"/>
        <v>15</v>
      </c>
      <c r="P398" s="56">
        <f t="shared" si="165"/>
        <v>15</v>
      </c>
      <c r="Q398" s="56">
        <f t="shared" si="166"/>
        <v>10</v>
      </c>
      <c r="R398" s="56">
        <f t="shared" si="167"/>
        <v>2050</v>
      </c>
      <c r="S398" s="56">
        <f t="shared" si="168"/>
        <v>365</v>
      </c>
      <c r="T398" s="56">
        <f t="shared" si="157"/>
        <v>31</v>
      </c>
      <c r="U398" s="56">
        <f t="shared" si="169"/>
        <v>15</v>
      </c>
      <c r="V398" s="56">
        <f t="shared" si="170"/>
        <v>15</v>
      </c>
      <c r="W398" s="126">
        <f t="shared" si="171"/>
        <v>0</v>
      </c>
      <c r="X398" s="56">
        <f t="shared" si="155"/>
        <v>3982</v>
      </c>
      <c r="Y398" s="127">
        <f t="shared" si="179"/>
        <v>1803.03</v>
      </c>
      <c r="Z398" s="127">
        <f t="shared" si="178"/>
        <v>18490.130043235808</v>
      </c>
      <c r="AA398" s="56">
        <f t="shared" si="172"/>
        <v>19</v>
      </c>
      <c r="AB398" s="88">
        <f t="shared" si="158"/>
        <v>55079</v>
      </c>
      <c r="AC398" s="56">
        <f t="shared" si="175"/>
        <v>2</v>
      </c>
      <c r="AD398" s="85">
        <f t="shared" si="159"/>
        <v>0</v>
      </c>
      <c r="AE398" s="85">
        <f t="shared" si="152"/>
        <v>8.6999999999999994E-2</v>
      </c>
      <c r="AF398" s="85">
        <f t="shared" si="153"/>
        <v>31429.846993756881</v>
      </c>
      <c r="AG398" s="85">
        <f t="shared" si="151"/>
        <v>31004.637234985526</v>
      </c>
      <c r="AK398" s="56" t="str">
        <f t="shared" si="176"/>
        <v>Есть</v>
      </c>
      <c r="AL398" s="56" t="str">
        <f t="shared" si="177"/>
        <v>Нет</v>
      </c>
    </row>
    <row r="399" spans="1:38" ht="15.75" thickBot="1" x14ac:dyDescent="0.25">
      <c r="A399" s="118">
        <f t="shared" si="156"/>
        <v>341</v>
      </c>
      <c r="B399" s="123">
        <f t="shared" si="160"/>
        <v>55107</v>
      </c>
      <c r="C399" s="123">
        <f t="shared" si="173"/>
        <v>55110</v>
      </c>
      <c r="D399" s="250">
        <f t="shared" si="161"/>
        <v>31004.637234985526</v>
      </c>
      <c r="E399" s="251">
        <f t="shared" si="150"/>
        <v>31004.637234985526</v>
      </c>
      <c r="F399" s="251">
        <f t="shared" si="174"/>
        <v>26893.73</v>
      </c>
      <c r="G399" s="263">
        <f t="shared" si="162"/>
        <v>4110.91</v>
      </c>
      <c r="H399" s="251">
        <f t="shared" si="154"/>
        <v>529458.46</v>
      </c>
      <c r="I399" s="124"/>
      <c r="J399" s="103"/>
      <c r="K399" s="104"/>
      <c r="L399" s="105"/>
      <c r="M399" s="158"/>
      <c r="N399" s="122">
        <f t="shared" si="163"/>
        <v>0</v>
      </c>
      <c r="O399" s="56">
        <f t="shared" si="164"/>
        <v>15</v>
      </c>
      <c r="P399" s="56">
        <f t="shared" si="165"/>
        <v>15</v>
      </c>
      <c r="Q399" s="56">
        <f t="shared" si="166"/>
        <v>11</v>
      </c>
      <c r="R399" s="56">
        <f t="shared" si="167"/>
        <v>2050</v>
      </c>
      <c r="S399" s="56">
        <f t="shared" si="168"/>
        <v>365</v>
      </c>
      <c r="T399" s="56">
        <f t="shared" si="157"/>
        <v>30</v>
      </c>
      <c r="U399" s="56">
        <f t="shared" si="169"/>
        <v>16</v>
      </c>
      <c r="V399" s="56">
        <f t="shared" si="170"/>
        <v>15</v>
      </c>
      <c r="W399" s="126">
        <f t="shared" si="171"/>
        <v>0</v>
      </c>
      <c r="X399" s="56">
        <f t="shared" si="155"/>
        <v>3981</v>
      </c>
      <c r="Y399" s="127">
        <f t="shared" si="179"/>
        <v>1720.06</v>
      </c>
      <c r="Z399" s="127">
        <f t="shared" si="178"/>
        <v>18490.130043235808</v>
      </c>
      <c r="AA399" s="56">
        <f t="shared" si="172"/>
        <v>18</v>
      </c>
      <c r="AB399" s="88">
        <f t="shared" si="158"/>
        <v>55110</v>
      </c>
      <c r="AC399" s="56">
        <f t="shared" si="175"/>
        <v>5</v>
      </c>
      <c r="AD399" s="85">
        <f t="shared" si="159"/>
        <v>0</v>
      </c>
      <c r="AE399" s="85">
        <f t="shared" si="152"/>
        <v>8.6999999999999994E-2</v>
      </c>
      <c r="AF399" s="85">
        <f t="shared" si="153"/>
        <v>31450.609559285374</v>
      </c>
      <c r="AG399" s="85">
        <f t="shared" si="151"/>
        <v>31004.637234985526</v>
      </c>
      <c r="AK399" s="56" t="str">
        <f t="shared" si="176"/>
        <v/>
      </c>
      <c r="AL399" s="56" t="str">
        <f t="shared" si="177"/>
        <v/>
      </c>
    </row>
    <row r="400" spans="1:38" ht="15.75" thickBot="1" x14ac:dyDescent="0.25">
      <c r="A400" s="118">
        <f t="shared" si="156"/>
        <v>342</v>
      </c>
      <c r="B400" s="123">
        <f t="shared" si="160"/>
        <v>55137</v>
      </c>
      <c r="C400" s="123">
        <f t="shared" si="173"/>
        <v>55141</v>
      </c>
      <c r="D400" s="250">
        <f t="shared" si="161"/>
        <v>31004.637234985526</v>
      </c>
      <c r="E400" s="251">
        <f t="shared" si="150"/>
        <v>31004.637234985526</v>
      </c>
      <c r="F400" s="251">
        <f t="shared" si="174"/>
        <v>27218.65</v>
      </c>
      <c r="G400" s="263">
        <f t="shared" si="162"/>
        <v>3785.99</v>
      </c>
      <c r="H400" s="251">
        <f t="shared" si="154"/>
        <v>502239.80999999994</v>
      </c>
      <c r="I400" s="124"/>
      <c r="J400" s="103"/>
      <c r="K400" s="104"/>
      <c r="L400" s="105"/>
      <c r="M400" s="158"/>
      <c r="N400" s="122">
        <f t="shared" si="163"/>
        <v>0</v>
      </c>
      <c r="O400" s="56">
        <f t="shared" si="164"/>
        <v>15</v>
      </c>
      <c r="P400" s="56">
        <f t="shared" si="165"/>
        <v>15</v>
      </c>
      <c r="Q400" s="56">
        <f t="shared" si="166"/>
        <v>12</v>
      </c>
      <c r="R400" s="56">
        <f t="shared" si="167"/>
        <v>2050</v>
      </c>
      <c r="S400" s="56">
        <f t="shared" si="168"/>
        <v>365</v>
      </c>
      <c r="T400" s="56">
        <f t="shared" si="157"/>
        <v>31</v>
      </c>
      <c r="U400" s="56">
        <f t="shared" si="169"/>
        <v>15</v>
      </c>
      <c r="V400" s="56">
        <f t="shared" si="170"/>
        <v>15</v>
      </c>
      <c r="W400" s="126">
        <f t="shared" si="171"/>
        <v>0</v>
      </c>
      <c r="X400" s="56">
        <f t="shared" si="155"/>
        <v>3980</v>
      </c>
      <c r="Y400" s="127">
        <f t="shared" si="179"/>
        <v>1636.92</v>
      </c>
      <c r="Z400" s="127">
        <f t="shared" si="178"/>
        <v>18490.130043235808</v>
      </c>
      <c r="AA400" s="56">
        <f t="shared" si="172"/>
        <v>17</v>
      </c>
      <c r="AB400" s="88">
        <f t="shared" si="158"/>
        <v>55140</v>
      </c>
      <c r="AC400" s="56">
        <f t="shared" si="175"/>
        <v>7</v>
      </c>
      <c r="AD400" s="85">
        <f t="shared" si="159"/>
        <v>0</v>
      </c>
      <c r="AE400" s="85">
        <f t="shared" si="152"/>
        <v>8.6999999999999994E-2</v>
      </c>
      <c r="AF400" s="85">
        <f t="shared" si="153"/>
        <v>31481.726659215288</v>
      </c>
      <c r="AG400" s="85">
        <f t="shared" si="151"/>
        <v>31004.637234985526</v>
      </c>
      <c r="AK400" s="56" t="str">
        <f t="shared" si="176"/>
        <v/>
      </c>
      <c r="AL400" s="56" t="str">
        <f t="shared" si="177"/>
        <v/>
      </c>
    </row>
    <row r="401" spans="1:38" ht="15.75" thickBot="1" x14ac:dyDescent="0.25">
      <c r="A401" s="118">
        <f t="shared" si="156"/>
        <v>343</v>
      </c>
      <c r="B401" s="123">
        <f t="shared" si="160"/>
        <v>55168</v>
      </c>
      <c r="C401" s="123">
        <f t="shared" si="173"/>
        <v>55171</v>
      </c>
      <c r="D401" s="250">
        <f t="shared" si="161"/>
        <v>31004.637234985526</v>
      </c>
      <c r="E401" s="251">
        <f t="shared" si="150"/>
        <v>31004.637234985526</v>
      </c>
      <c r="F401" s="251">
        <f t="shared" si="174"/>
        <v>27293.57</v>
      </c>
      <c r="G401" s="263">
        <f t="shared" si="162"/>
        <v>3711.07</v>
      </c>
      <c r="H401" s="251">
        <f t="shared" si="154"/>
        <v>474946.23999999993</v>
      </c>
      <c r="I401" s="124"/>
      <c r="J401" s="103"/>
      <c r="K401" s="104"/>
      <c r="L401" s="105"/>
      <c r="M401" s="158"/>
      <c r="N401" s="122">
        <f t="shared" si="163"/>
        <v>0</v>
      </c>
      <c r="O401" s="56">
        <f t="shared" si="164"/>
        <v>15</v>
      </c>
      <c r="P401" s="56">
        <f t="shared" si="165"/>
        <v>15</v>
      </c>
      <c r="Q401" s="56">
        <f t="shared" si="166"/>
        <v>1</v>
      </c>
      <c r="R401" s="56">
        <f t="shared" si="167"/>
        <v>2051</v>
      </c>
      <c r="S401" s="56">
        <f t="shared" si="168"/>
        <v>365</v>
      </c>
      <c r="T401" s="56">
        <f t="shared" si="157"/>
        <v>31</v>
      </c>
      <c r="U401" s="56">
        <f t="shared" si="169"/>
        <v>16</v>
      </c>
      <c r="V401" s="56">
        <f t="shared" si="170"/>
        <v>15</v>
      </c>
      <c r="W401" s="126">
        <f t="shared" si="171"/>
        <v>0</v>
      </c>
      <c r="X401" s="56">
        <f t="shared" si="155"/>
        <v>3979</v>
      </c>
      <c r="Y401" s="127">
        <f t="shared" si="179"/>
        <v>1552.77</v>
      </c>
      <c r="Z401" s="127">
        <f t="shared" si="178"/>
        <v>18490.130043235808</v>
      </c>
      <c r="AA401" s="56">
        <f t="shared" si="172"/>
        <v>16</v>
      </c>
      <c r="AB401" s="88">
        <f t="shared" si="158"/>
        <v>55171</v>
      </c>
      <c r="AC401" s="56">
        <f t="shared" si="175"/>
        <v>3</v>
      </c>
      <c r="AD401" s="85">
        <f t="shared" si="159"/>
        <v>0</v>
      </c>
      <c r="AE401" s="85">
        <f t="shared" si="152"/>
        <v>8.6999999999999994E-2</v>
      </c>
      <c r="AF401" s="85">
        <f t="shared" si="153"/>
        <v>31508.358134355494</v>
      </c>
      <c r="AG401" s="85">
        <f t="shared" si="151"/>
        <v>31004.637234985526</v>
      </c>
      <c r="AK401" s="56" t="str">
        <f t="shared" si="176"/>
        <v/>
      </c>
      <c r="AL401" s="56" t="str">
        <f t="shared" si="177"/>
        <v/>
      </c>
    </row>
    <row r="402" spans="1:38" ht="15.75" thickBot="1" x14ac:dyDescent="0.25">
      <c r="A402" s="118">
        <f t="shared" si="156"/>
        <v>344</v>
      </c>
      <c r="B402" s="123">
        <f t="shared" si="160"/>
        <v>55199</v>
      </c>
      <c r="C402" s="123">
        <f t="shared" si="173"/>
        <v>55204</v>
      </c>
      <c r="D402" s="250">
        <f t="shared" si="161"/>
        <v>31004.637234985526</v>
      </c>
      <c r="E402" s="251">
        <f t="shared" ref="E402:E420" si="180">IF((H401+G402)&lt;E401,H401+G402,IF(L401=$V$55,E401,IF(I401=0,E401,H401*(($B$24/12)/(1-(1+($B$24/12))^-(AA401))))))</f>
        <v>31004.637234985526</v>
      </c>
      <c r="F402" s="251">
        <f t="shared" si="174"/>
        <v>27495.24</v>
      </c>
      <c r="G402" s="263">
        <f t="shared" si="162"/>
        <v>3509.4</v>
      </c>
      <c r="H402" s="251">
        <f t="shared" si="154"/>
        <v>447450.99999999994</v>
      </c>
      <c r="I402" s="124"/>
      <c r="J402" s="103"/>
      <c r="K402" s="104"/>
      <c r="L402" s="105"/>
      <c r="M402" s="158"/>
      <c r="N402" s="122">
        <f t="shared" si="163"/>
        <v>0</v>
      </c>
      <c r="O402" s="56">
        <f t="shared" si="164"/>
        <v>15</v>
      </c>
      <c r="P402" s="56">
        <f t="shared" si="165"/>
        <v>15</v>
      </c>
      <c r="Q402" s="56">
        <f t="shared" si="166"/>
        <v>2</v>
      </c>
      <c r="R402" s="56">
        <f t="shared" si="167"/>
        <v>2051</v>
      </c>
      <c r="S402" s="56">
        <f t="shared" si="168"/>
        <v>365</v>
      </c>
      <c r="T402" s="56">
        <f t="shared" si="157"/>
        <v>28</v>
      </c>
      <c r="U402" s="56">
        <f t="shared" si="169"/>
        <v>16</v>
      </c>
      <c r="V402" s="56">
        <f t="shared" si="170"/>
        <v>15</v>
      </c>
      <c r="W402" s="126">
        <f t="shared" si="171"/>
        <v>0</v>
      </c>
      <c r="X402" s="56">
        <f t="shared" si="155"/>
        <v>3978</v>
      </c>
      <c r="Y402" s="127">
        <f t="shared" si="179"/>
        <v>1468.38</v>
      </c>
      <c r="Z402" s="127">
        <f t="shared" si="178"/>
        <v>18490.130043235808</v>
      </c>
      <c r="AA402" s="56">
        <f t="shared" si="172"/>
        <v>15</v>
      </c>
      <c r="AB402" s="88">
        <f t="shared" si="158"/>
        <v>55202</v>
      </c>
      <c r="AC402" s="56">
        <f t="shared" si="175"/>
        <v>6</v>
      </c>
      <c r="AD402" s="85">
        <f t="shared" si="159"/>
        <v>0</v>
      </c>
      <c r="AE402" s="85">
        <f t="shared" si="152"/>
        <v>8.6999999999999994E-2</v>
      </c>
      <c r="AF402" s="85">
        <f t="shared" si="153"/>
        <v>31546.453926524151</v>
      </c>
      <c r="AG402" s="85">
        <f t="shared" si="151"/>
        <v>31004.637234985526</v>
      </c>
      <c r="AK402" s="56" t="str">
        <f t="shared" si="176"/>
        <v/>
      </c>
      <c r="AL402" s="56" t="str">
        <f t="shared" si="177"/>
        <v/>
      </c>
    </row>
    <row r="403" spans="1:38" ht="15.75" thickBot="1" x14ac:dyDescent="0.25">
      <c r="A403" s="118">
        <f t="shared" si="156"/>
        <v>345</v>
      </c>
      <c r="B403" s="123">
        <f t="shared" si="160"/>
        <v>55227</v>
      </c>
      <c r="C403" s="123">
        <f t="shared" si="173"/>
        <v>55232</v>
      </c>
      <c r="D403" s="250">
        <f t="shared" si="161"/>
        <v>31004.637234985526</v>
      </c>
      <c r="E403" s="251">
        <f t="shared" si="180"/>
        <v>31004.637234985526</v>
      </c>
      <c r="F403" s="251">
        <f t="shared" si="174"/>
        <v>28018.36</v>
      </c>
      <c r="G403" s="263">
        <f t="shared" si="162"/>
        <v>2986.28</v>
      </c>
      <c r="H403" s="251">
        <f t="shared" si="154"/>
        <v>419432.63999999996</v>
      </c>
      <c r="I403" s="124"/>
      <c r="J403" s="103"/>
      <c r="K403" s="104"/>
      <c r="L403" s="105"/>
      <c r="M403" s="158"/>
      <c r="N403" s="122">
        <f t="shared" si="163"/>
        <v>0</v>
      </c>
      <c r="O403" s="56">
        <f t="shared" si="164"/>
        <v>15</v>
      </c>
      <c r="P403" s="56">
        <f t="shared" si="165"/>
        <v>15</v>
      </c>
      <c r="Q403" s="56">
        <f t="shared" si="166"/>
        <v>3</v>
      </c>
      <c r="R403" s="56">
        <f t="shared" si="167"/>
        <v>2051</v>
      </c>
      <c r="S403" s="56">
        <f t="shared" si="168"/>
        <v>365</v>
      </c>
      <c r="T403" s="56">
        <f t="shared" si="157"/>
        <v>31</v>
      </c>
      <c r="U403" s="56">
        <f t="shared" si="169"/>
        <v>13</v>
      </c>
      <c r="V403" s="56">
        <f t="shared" si="170"/>
        <v>15</v>
      </c>
      <c r="W403" s="126">
        <f t="shared" si="171"/>
        <v>0</v>
      </c>
      <c r="X403" s="56">
        <f t="shared" si="155"/>
        <v>3977</v>
      </c>
      <c r="Y403" s="127">
        <f t="shared" si="179"/>
        <v>1383.38</v>
      </c>
      <c r="Z403" s="127">
        <f t="shared" si="178"/>
        <v>18490.130043235808</v>
      </c>
      <c r="AA403" s="56">
        <f t="shared" si="172"/>
        <v>14</v>
      </c>
      <c r="AB403" s="88">
        <f t="shared" si="158"/>
        <v>55230</v>
      </c>
      <c r="AC403" s="56">
        <f t="shared" si="175"/>
        <v>6</v>
      </c>
      <c r="AD403" s="85">
        <f t="shared" si="159"/>
        <v>0</v>
      </c>
      <c r="AE403" s="85">
        <f t="shared" si="152"/>
        <v>8.6999999999999994E-2</v>
      </c>
      <c r="AF403" s="85">
        <f t="shared" si="153"/>
        <v>31589.367482375288</v>
      </c>
      <c r="AG403" s="85">
        <f t="shared" si="151"/>
        <v>31004.637234985526</v>
      </c>
      <c r="AK403" s="56" t="str">
        <f t="shared" si="176"/>
        <v/>
      </c>
      <c r="AL403" s="56" t="str">
        <f t="shared" si="177"/>
        <v/>
      </c>
    </row>
    <row r="404" spans="1:38" ht="15.75" thickBot="1" x14ac:dyDescent="0.25">
      <c r="A404" s="118">
        <f t="shared" si="156"/>
        <v>346</v>
      </c>
      <c r="B404" s="123">
        <f t="shared" si="160"/>
        <v>55258</v>
      </c>
      <c r="C404" s="123">
        <f t="shared" si="173"/>
        <v>55261</v>
      </c>
      <c r="D404" s="250">
        <f t="shared" si="161"/>
        <v>31004.637234985526</v>
      </c>
      <c r="E404" s="251">
        <f t="shared" si="180"/>
        <v>31004.637234985526</v>
      </c>
      <c r="F404" s="251">
        <f t="shared" si="174"/>
        <v>27905.43</v>
      </c>
      <c r="G404" s="263">
        <f t="shared" si="162"/>
        <v>3099.21</v>
      </c>
      <c r="H404" s="251">
        <f t="shared" si="154"/>
        <v>391527.20999999996</v>
      </c>
      <c r="I404" s="124"/>
      <c r="J404" s="103"/>
      <c r="K404" s="104"/>
      <c r="L404" s="105"/>
      <c r="M404" s="158"/>
      <c r="N404" s="122">
        <f t="shared" si="163"/>
        <v>1</v>
      </c>
      <c r="O404" s="56">
        <f t="shared" si="164"/>
        <v>15</v>
      </c>
      <c r="P404" s="56">
        <f t="shared" si="165"/>
        <v>15</v>
      </c>
      <c r="Q404" s="56">
        <f t="shared" si="166"/>
        <v>4</v>
      </c>
      <c r="R404" s="56">
        <f t="shared" si="167"/>
        <v>2051</v>
      </c>
      <c r="S404" s="56">
        <f t="shared" si="168"/>
        <v>365</v>
      </c>
      <c r="T404" s="56">
        <f t="shared" si="157"/>
        <v>30</v>
      </c>
      <c r="U404" s="56">
        <f t="shared" si="169"/>
        <v>16</v>
      </c>
      <c r="V404" s="56">
        <f t="shared" si="170"/>
        <v>15</v>
      </c>
      <c r="W404" s="126">
        <f t="shared" si="171"/>
        <v>0</v>
      </c>
      <c r="X404" s="56">
        <f t="shared" si="155"/>
        <v>3976</v>
      </c>
      <c r="Y404" s="127">
        <f t="shared" si="179"/>
        <v>1296.75</v>
      </c>
      <c r="Z404" s="127">
        <f t="shared" si="178"/>
        <v>18490.130043235808</v>
      </c>
      <c r="AA404" s="56">
        <f t="shared" si="172"/>
        <v>13</v>
      </c>
      <c r="AB404" s="88">
        <f t="shared" si="158"/>
        <v>55261</v>
      </c>
      <c r="AC404" s="56">
        <f t="shared" si="175"/>
        <v>2</v>
      </c>
      <c r="AD404" s="85">
        <f t="shared" si="159"/>
        <v>0</v>
      </c>
      <c r="AE404" s="85">
        <f t="shared" si="152"/>
        <v>8.6999999999999994E-2</v>
      </c>
      <c r="AF404" s="85">
        <f t="shared" si="153"/>
        <v>31614.013620131591</v>
      </c>
      <c r="AG404" s="85">
        <f t="shared" si="151"/>
        <v>31004.637234985526</v>
      </c>
      <c r="AK404" s="56" t="str">
        <f t="shared" si="176"/>
        <v>Есть</v>
      </c>
      <c r="AL404" s="56" t="str">
        <f t="shared" si="177"/>
        <v>Нет</v>
      </c>
    </row>
    <row r="405" spans="1:38" ht="15.75" thickBot="1" x14ac:dyDescent="0.25">
      <c r="A405" s="118">
        <f t="shared" si="156"/>
        <v>347</v>
      </c>
      <c r="B405" s="123">
        <f t="shared" si="160"/>
        <v>55288</v>
      </c>
      <c r="C405" s="123">
        <f t="shared" si="173"/>
        <v>55291</v>
      </c>
      <c r="D405" s="250">
        <f t="shared" si="161"/>
        <v>31004.637234985526</v>
      </c>
      <c r="E405" s="251">
        <f t="shared" si="180"/>
        <v>31004.637234985526</v>
      </c>
      <c r="F405" s="251">
        <f t="shared" si="174"/>
        <v>28204.95</v>
      </c>
      <c r="G405" s="263">
        <f t="shared" si="162"/>
        <v>2799.69</v>
      </c>
      <c r="H405" s="251">
        <f t="shared" si="154"/>
        <v>363322.25999999995</v>
      </c>
      <c r="I405" s="124"/>
      <c r="J405" s="103"/>
      <c r="K405" s="104"/>
      <c r="L405" s="105"/>
      <c r="M405" s="158"/>
      <c r="N405" s="122">
        <f t="shared" si="163"/>
        <v>0</v>
      </c>
      <c r="O405" s="56">
        <f t="shared" si="164"/>
        <v>15</v>
      </c>
      <c r="P405" s="56">
        <f t="shared" si="165"/>
        <v>15</v>
      </c>
      <c r="Q405" s="56">
        <f t="shared" si="166"/>
        <v>5</v>
      </c>
      <c r="R405" s="56">
        <f t="shared" si="167"/>
        <v>2051</v>
      </c>
      <c r="S405" s="56">
        <f t="shared" si="168"/>
        <v>365</v>
      </c>
      <c r="T405" s="56">
        <f t="shared" si="157"/>
        <v>31</v>
      </c>
      <c r="U405" s="56">
        <f t="shared" si="169"/>
        <v>15</v>
      </c>
      <c r="V405" s="56">
        <f t="shared" si="170"/>
        <v>15</v>
      </c>
      <c r="W405" s="126">
        <f t="shared" si="171"/>
        <v>0</v>
      </c>
      <c r="X405" s="56">
        <f t="shared" si="155"/>
        <v>3975</v>
      </c>
      <c r="Y405" s="127">
        <f t="shared" si="179"/>
        <v>1210.48</v>
      </c>
      <c r="Z405" s="127">
        <f t="shared" si="178"/>
        <v>18490.130043235808</v>
      </c>
      <c r="AA405" s="56">
        <f t="shared" si="172"/>
        <v>12</v>
      </c>
      <c r="AB405" s="88">
        <f t="shared" si="158"/>
        <v>55291</v>
      </c>
      <c r="AC405" s="56">
        <f t="shared" si="175"/>
        <v>4</v>
      </c>
      <c r="AD405" s="85">
        <f t="shared" si="159"/>
        <v>0</v>
      </c>
      <c r="AE405" s="85">
        <f t="shared" si="152"/>
        <v>8.6999999999999994E-2</v>
      </c>
      <c r="AF405" s="85">
        <f t="shared" si="153"/>
        <v>31668.019166167618</v>
      </c>
      <c r="AG405" s="85">
        <f t="shared" si="151"/>
        <v>31004.637234985526</v>
      </c>
      <c r="AK405" s="56" t="str">
        <f t="shared" si="176"/>
        <v/>
      </c>
      <c r="AL405" s="56" t="str">
        <f t="shared" si="177"/>
        <v/>
      </c>
    </row>
    <row r="406" spans="1:38" ht="15.75" thickBot="1" x14ac:dyDescent="0.25">
      <c r="A406" s="118">
        <f t="shared" si="156"/>
        <v>348</v>
      </c>
      <c r="B406" s="123">
        <f t="shared" si="160"/>
        <v>55319</v>
      </c>
      <c r="C406" s="123">
        <f t="shared" si="173"/>
        <v>55323</v>
      </c>
      <c r="D406" s="250">
        <f t="shared" si="161"/>
        <v>31004.637234985526</v>
      </c>
      <c r="E406" s="251">
        <f t="shared" si="180"/>
        <v>31004.637234985526</v>
      </c>
      <c r="F406" s="251">
        <f t="shared" si="174"/>
        <v>28320.04</v>
      </c>
      <c r="G406" s="263">
        <f t="shared" si="162"/>
        <v>2684.6</v>
      </c>
      <c r="H406" s="251">
        <f t="shared" si="154"/>
        <v>335002.21999999997</v>
      </c>
      <c r="I406" s="124"/>
      <c r="J406" s="103"/>
      <c r="K406" s="104"/>
      <c r="L406" s="105"/>
      <c r="M406" s="158"/>
      <c r="N406" s="122">
        <f t="shared" si="163"/>
        <v>0</v>
      </c>
      <c r="O406" s="56">
        <f t="shared" si="164"/>
        <v>15</v>
      </c>
      <c r="P406" s="56">
        <f t="shared" si="165"/>
        <v>15</v>
      </c>
      <c r="Q406" s="56">
        <f t="shared" si="166"/>
        <v>6</v>
      </c>
      <c r="R406" s="56">
        <f t="shared" si="167"/>
        <v>2051</v>
      </c>
      <c r="S406" s="56">
        <f t="shared" si="168"/>
        <v>365</v>
      </c>
      <c r="T406" s="56">
        <f t="shared" si="157"/>
        <v>30</v>
      </c>
      <c r="U406" s="56">
        <f t="shared" si="169"/>
        <v>16</v>
      </c>
      <c r="V406" s="56">
        <f t="shared" si="170"/>
        <v>15</v>
      </c>
      <c r="W406" s="126">
        <f t="shared" si="171"/>
        <v>0</v>
      </c>
      <c r="X406" s="56">
        <f t="shared" si="155"/>
        <v>3974</v>
      </c>
      <c r="Y406" s="127">
        <f t="shared" si="179"/>
        <v>1123.28</v>
      </c>
      <c r="Z406" s="127">
        <f t="shared" si="178"/>
        <v>18490.130043235808</v>
      </c>
      <c r="AA406" s="56">
        <f t="shared" si="172"/>
        <v>11</v>
      </c>
      <c r="AB406" s="88">
        <f t="shared" si="158"/>
        <v>55322</v>
      </c>
      <c r="AC406" s="56">
        <f t="shared" si="175"/>
        <v>7</v>
      </c>
      <c r="AD406" s="85">
        <f t="shared" si="159"/>
        <v>0</v>
      </c>
      <c r="AE406" s="85">
        <f t="shared" si="152"/>
        <v>8.6999999999999994E-2</v>
      </c>
      <c r="AF406" s="85">
        <f t="shared" si="153"/>
        <v>31722.545500789867</v>
      </c>
      <c r="AG406" s="85">
        <f t="shared" si="151"/>
        <v>31004.637234985526</v>
      </c>
      <c r="AK406" s="56" t="str">
        <f t="shared" si="176"/>
        <v/>
      </c>
      <c r="AL406" s="56" t="str">
        <f t="shared" si="177"/>
        <v/>
      </c>
    </row>
    <row r="407" spans="1:38" ht="15.75" thickBot="1" x14ac:dyDescent="0.25">
      <c r="A407" s="118">
        <f t="shared" si="156"/>
        <v>349</v>
      </c>
      <c r="B407" s="123">
        <f t="shared" si="160"/>
        <v>55349</v>
      </c>
      <c r="C407" s="123">
        <f t="shared" si="173"/>
        <v>55352</v>
      </c>
      <c r="D407" s="250">
        <f t="shared" si="161"/>
        <v>31004.637234985526</v>
      </c>
      <c r="E407" s="251">
        <f t="shared" si="180"/>
        <v>31004.637234985526</v>
      </c>
      <c r="F407" s="251">
        <f t="shared" si="174"/>
        <v>28609.14</v>
      </c>
      <c r="G407" s="263">
        <f t="shared" si="162"/>
        <v>2395.5</v>
      </c>
      <c r="H407" s="251">
        <f t="shared" si="154"/>
        <v>306393.07999999996</v>
      </c>
      <c r="I407" s="124"/>
      <c r="J407" s="103"/>
      <c r="K407" s="104"/>
      <c r="L407" s="105"/>
      <c r="M407" s="158"/>
      <c r="N407" s="122">
        <f t="shared" si="163"/>
        <v>0</v>
      </c>
      <c r="O407" s="56">
        <f t="shared" si="164"/>
        <v>15</v>
      </c>
      <c r="P407" s="56">
        <f t="shared" si="165"/>
        <v>15</v>
      </c>
      <c r="Q407" s="56">
        <f t="shared" si="166"/>
        <v>7</v>
      </c>
      <c r="R407" s="56">
        <f t="shared" si="167"/>
        <v>2051</v>
      </c>
      <c r="S407" s="56">
        <f t="shared" si="168"/>
        <v>365</v>
      </c>
      <c r="T407" s="56">
        <f t="shared" si="157"/>
        <v>31</v>
      </c>
      <c r="U407" s="56">
        <f t="shared" si="169"/>
        <v>15</v>
      </c>
      <c r="V407" s="56">
        <f t="shared" si="170"/>
        <v>15</v>
      </c>
      <c r="W407" s="126">
        <f t="shared" si="171"/>
        <v>0</v>
      </c>
      <c r="X407" s="56">
        <f t="shared" si="155"/>
        <v>3973</v>
      </c>
      <c r="Y407" s="127">
        <f t="shared" si="179"/>
        <v>1035.72</v>
      </c>
      <c r="Z407" s="127">
        <f t="shared" si="178"/>
        <v>18490.130043235808</v>
      </c>
      <c r="AA407" s="56">
        <f t="shared" si="172"/>
        <v>10</v>
      </c>
      <c r="AB407" s="88">
        <f t="shared" si="158"/>
        <v>55352</v>
      </c>
      <c r="AC407" s="56">
        <f t="shared" si="175"/>
        <v>2</v>
      </c>
      <c r="AD407" s="85">
        <f t="shared" si="159"/>
        <v>0</v>
      </c>
      <c r="AE407" s="85">
        <f t="shared" si="152"/>
        <v>8.6999999999999994E-2</v>
      </c>
      <c r="AF407" s="85">
        <f t="shared" si="153"/>
        <v>31795.477114228881</v>
      </c>
      <c r="AG407" s="85">
        <f t="shared" si="151"/>
        <v>31004.637234985526</v>
      </c>
      <c r="AK407" s="56" t="str">
        <f t="shared" si="176"/>
        <v/>
      </c>
      <c r="AL407" s="56" t="str">
        <f t="shared" si="177"/>
        <v/>
      </c>
    </row>
    <row r="408" spans="1:38" ht="15.75" thickBot="1" x14ac:dyDescent="0.25">
      <c r="A408" s="118">
        <f t="shared" si="156"/>
        <v>350</v>
      </c>
      <c r="B408" s="123">
        <f t="shared" si="160"/>
        <v>55380</v>
      </c>
      <c r="C408" s="123">
        <f t="shared" si="173"/>
        <v>55383</v>
      </c>
      <c r="D408" s="250">
        <f t="shared" si="161"/>
        <v>31004.637234985526</v>
      </c>
      <c r="E408" s="251">
        <f t="shared" si="180"/>
        <v>31004.637234985526</v>
      </c>
      <c r="F408" s="251">
        <f t="shared" si="174"/>
        <v>28740.69</v>
      </c>
      <c r="G408" s="263">
        <f t="shared" si="162"/>
        <v>2263.9499999999998</v>
      </c>
      <c r="H408" s="251">
        <f t="shared" si="154"/>
        <v>277652.38999999996</v>
      </c>
      <c r="I408" s="124"/>
      <c r="J408" s="103"/>
      <c r="K408" s="104"/>
      <c r="L408" s="105"/>
      <c r="M408" s="158"/>
      <c r="N408" s="122">
        <f t="shared" si="163"/>
        <v>0</v>
      </c>
      <c r="O408" s="56">
        <f t="shared" si="164"/>
        <v>15</v>
      </c>
      <c r="P408" s="56">
        <f t="shared" si="165"/>
        <v>15</v>
      </c>
      <c r="Q408" s="56">
        <f t="shared" si="166"/>
        <v>8</v>
      </c>
      <c r="R408" s="56">
        <f t="shared" si="167"/>
        <v>2051</v>
      </c>
      <c r="S408" s="56">
        <f t="shared" si="168"/>
        <v>365</v>
      </c>
      <c r="T408" s="56">
        <f t="shared" si="157"/>
        <v>31</v>
      </c>
      <c r="U408" s="56">
        <f t="shared" si="169"/>
        <v>16</v>
      </c>
      <c r="V408" s="56">
        <f t="shared" si="170"/>
        <v>15</v>
      </c>
      <c r="W408" s="126">
        <f t="shared" si="171"/>
        <v>0</v>
      </c>
      <c r="X408" s="56">
        <f t="shared" si="155"/>
        <v>3972</v>
      </c>
      <c r="Y408" s="127">
        <f t="shared" si="179"/>
        <v>947.27</v>
      </c>
      <c r="Z408" s="127">
        <f t="shared" si="178"/>
        <v>18490.130043235808</v>
      </c>
      <c r="AA408" s="56">
        <f t="shared" si="172"/>
        <v>9</v>
      </c>
      <c r="AB408" s="88">
        <f t="shared" si="158"/>
        <v>55383</v>
      </c>
      <c r="AC408" s="56">
        <f t="shared" si="175"/>
        <v>5</v>
      </c>
      <c r="AD408" s="85">
        <f t="shared" si="159"/>
        <v>0</v>
      </c>
      <c r="AE408" s="85">
        <f t="shared" si="152"/>
        <v>8.6999999999999994E-2</v>
      </c>
      <c r="AF408" s="85">
        <f t="shared" si="153"/>
        <v>31874.287760559193</v>
      </c>
      <c r="AG408" s="85">
        <f t="shared" si="151"/>
        <v>31004.637234985526</v>
      </c>
      <c r="AK408" s="56" t="str">
        <f t="shared" si="176"/>
        <v/>
      </c>
      <c r="AL408" s="56" t="str">
        <f t="shared" si="177"/>
        <v/>
      </c>
    </row>
    <row r="409" spans="1:38" ht="15.75" thickBot="1" x14ac:dyDescent="0.25">
      <c r="A409" s="118">
        <f t="shared" si="156"/>
        <v>351</v>
      </c>
      <c r="B409" s="123">
        <f t="shared" si="160"/>
        <v>55411</v>
      </c>
      <c r="C409" s="123">
        <f t="shared" si="173"/>
        <v>55414</v>
      </c>
      <c r="D409" s="250">
        <f t="shared" si="161"/>
        <v>31004.637234985526</v>
      </c>
      <c r="E409" s="251">
        <f t="shared" si="180"/>
        <v>31004.637234985526</v>
      </c>
      <c r="F409" s="251">
        <f t="shared" si="174"/>
        <v>28953.06</v>
      </c>
      <c r="G409" s="263">
        <f t="shared" si="162"/>
        <v>2051.58</v>
      </c>
      <c r="H409" s="251">
        <f t="shared" si="154"/>
        <v>248699.32999999996</v>
      </c>
      <c r="I409" s="124"/>
      <c r="J409" s="103"/>
      <c r="K409" s="104"/>
      <c r="L409" s="105"/>
      <c r="M409" s="158"/>
      <c r="N409" s="122">
        <f t="shared" si="163"/>
        <v>0</v>
      </c>
      <c r="O409" s="56">
        <f t="shared" si="164"/>
        <v>15</v>
      </c>
      <c r="P409" s="56">
        <f t="shared" si="165"/>
        <v>15</v>
      </c>
      <c r="Q409" s="56">
        <f t="shared" si="166"/>
        <v>9</v>
      </c>
      <c r="R409" s="56">
        <f t="shared" si="167"/>
        <v>2051</v>
      </c>
      <c r="S409" s="56">
        <f t="shared" si="168"/>
        <v>365</v>
      </c>
      <c r="T409" s="56">
        <f t="shared" si="157"/>
        <v>30</v>
      </c>
      <c r="U409" s="56">
        <f t="shared" si="169"/>
        <v>16</v>
      </c>
      <c r="V409" s="56">
        <f t="shared" si="170"/>
        <v>15</v>
      </c>
      <c r="W409" s="126">
        <f t="shared" si="171"/>
        <v>0</v>
      </c>
      <c r="X409" s="56">
        <f t="shared" si="155"/>
        <v>3971</v>
      </c>
      <c r="Y409" s="127">
        <f t="shared" si="179"/>
        <v>858.41</v>
      </c>
      <c r="Z409" s="127">
        <f t="shared" si="178"/>
        <v>18490.130043235808</v>
      </c>
      <c r="AA409" s="56">
        <f t="shared" si="172"/>
        <v>8</v>
      </c>
      <c r="AB409" s="88">
        <f t="shared" si="158"/>
        <v>55414</v>
      </c>
      <c r="AC409" s="56">
        <f t="shared" si="175"/>
        <v>1</v>
      </c>
      <c r="AD409" s="85">
        <f t="shared" si="159"/>
        <v>0</v>
      </c>
      <c r="AE409" s="85">
        <f t="shared" si="152"/>
        <v>8.6999999999999994E-2</v>
      </c>
      <c r="AF409" s="85">
        <f t="shared" si="153"/>
        <v>31979.358361557606</v>
      </c>
      <c r="AG409" s="85">
        <f t="shared" si="151"/>
        <v>31004.637234985526</v>
      </c>
      <c r="AK409" s="56" t="str">
        <f t="shared" si="176"/>
        <v/>
      </c>
      <c r="AL409" s="56" t="str">
        <f t="shared" si="177"/>
        <v/>
      </c>
    </row>
    <row r="410" spans="1:38" ht="15.75" thickBot="1" x14ac:dyDescent="0.25">
      <c r="A410" s="118">
        <f t="shared" si="156"/>
        <v>352</v>
      </c>
      <c r="B410" s="123">
        <f t="shared" si="160"/>
        <v>55441</v>
      </c>
      <c r="C410" s="123">
        <f t="shared" si="173"/>
        <v>55444</v>
      </c>
      <c r="D410" s="250">
        <f t="shared" si="161"/>
        <v>31004.637234985526</v>
      </c>
      <c r="E410" s="251">
        <f t="shared" si="180"/>
        <v>31004.637234985526</v>
      </c>
      <c r="F410" s="251">
        <f t="shared" si="174"/>
        <v>29226.27</v>
      </c>
      <c r="G410" s="263">
        <f t="shared" si="162"/>
        <v>1778.37</v>
      </c>
      <c r="H410" s="251">
        <f t="shared" si="154"/>
        <v>219473.05999999997</v>
      </c>
      <c r="I410" s="124"/>
      <c r="J410" s="103"/>
      <c r="K410" s="104"/>
      <c r="L410" s="105"/>
      <c r="M410" s="158"/>
      <c r="N410" s="122">
        <f t="shared" si="163"/>
        <v>1</v>
      </c>
      <c r="O410" s="56">
        <f t="shared" si="164"/>
        <v>15</v>
      </c>
      <c r="P410" s="56">
        <f t="shared" si="165"/>
        <v>15</v>
      </c>
      <c r="Q410" s="56">
        <f t="shared" si="166"/>
        <v>10</v>
      </c>
      <c r="R410" s="56">
        <f t="shared" si="167"/>
        <v>2051</v>
      </c>
      <c r="S410" s="56">
        <f t="shared" si="168"/>
        <v>365</v>
      </c>
      <c r="T410" s="56">
        <f t="shared" si="157"/>
        <v>31</v>
      </c>
      <c r="U410" s="56">
        <f t="shared" si="169"/>
        <v>15</v>
      </c>
      <c r="V410" s="56">
        <f t="shared" si="170"/>
        <v>15</v>
      </c>
      <c r="W410" s="126">
        <f t="shared" si="171"/>
        <v>0</v>
      </c>
      <c r="X410" s="56">
        <f t="shared" si="155"/>
        <v>3970</v>
      </c>
      <c r="Y410" s="127">
        <f t="shared" si="179"/>
        <v>768.9</v>
      </c>
      <c r="Z410" s="127">
        <f t="shared" si="178"/>
        <v>18490.130043235808</v>
      </c>
      <c r="AA410" s="56">
        <f t="shared" si="172"/>
        <v>7</v>
      </c>
      <c r="AB410" s="88">
        <f t="shared" si="158"/>
        <v>55444</v>
      </c>
      <c r="AC410" s="56">
        <f t="shared" si="175"/>
        <v>3</v>
      </c>
      <c r="AD410" s="85">
        <f t="shared" si="159"/>
        <v>0</v>
      </c>
      <c r="AE410" s="85">
        <f t="shared" si="152"/>
        <v>8.6999999999999994E-2</v>
      </c>
      <c r="AF410" s="85">
        <f t="shared" si="153"/>
        <v>32110.190443447289</v>
      </c>
      <c r="AG410" s="85">
        <f t="shared" si="151"/>
        <v>31004.637234985526</v>
      </c>
      <c r="AK410" s="56" t="str">
        <f t="shared" si="176"/>
        <v>Есть</v>
      </c>
      <c r="AL410" s="56" t="str">
        <f t="shared" si="177"/>
        <v>Нет</v>
      </c>
    </row>
    <row r="411" spans="1:38" ht="15.75" thickBot="1" x14ac:dyDescent="0.25">
      <c r="A411" s="118">
        <f t="shared" si="156"/>
        <v>353</v>
      </c>
      <c r="B411" s="123">
        <f t="shared" si="160"/>
        <v>55472</v>
      </c>
      <c r="C411" s="123">
        <f t="shared" si="173"/>
        <v>55477</v>
      </c>
      <c r="D411" s="250">
        <f t="shared" si="161"/>
        <v>31004.637234985526</v>
      </c>
      <c r="E411" s="251">
        <f t="shared" si="180"/>
        <v>31004.637234985526</v>
      </c>
      <c r="F411" s="251">
        <f t="shared" si="174"/>
        <v>29382.94</v>
      </c>
      <c r="G411" s="263">
        <f t="shared" si="162"/>
        <v>1621.7</v>
      </c>
      <c r="H411" s="251">
        <f t="shared" si="154"/>
        <v>190090.11999999997</v>
      </c>
      <c r="I411" s="124"/>
      <c r="J411" s="103"/>
      <c r="K411" s="104"/>
      <c r="L411" s="105"/>
      <c r="M411" s="158"/>
      <c r="N411" s="122">
        <f t="shared" si="163"/>
        <v>0</v>
      </c>
      <c r="O411" s="56">
        <f t="shared" si="164"/>
        <v>15</v>
      </c>
      <c r="P411" s="56">
        <f t="shared" si="165"/>
        <v>15</v>
      </c>
      <c r="Q411" s="56">
        <f t="shared" si="166"/>
        <v>11</v>
      </c>
      <c r="R411" s="56">
        <f t="shared" si="167"/>
        <v>2051</v>
      </c>
      <c r="S411" s="56">
        <f t="shared" si="168"/>
        <v>365</v>
      </c>
      <c r="T411" s="56">
        <f t="shared" si="157"/>
        <v>30</v>
      </c>
      <c r="U411" s="56">
        <f t="shared" si="169"/>
        <v>16</v>
      </c>
      <c r="V411" s="56">
        <f t="shared" si="170"/>
        <v>15</v>
      </c>
      <c r="W411" s="126">
        <f t="shared" si="171"/>
        <v>0</v>
      </c>
      <c r="X411" s="56">
        <f t="shared" si="155"/>
        <v>3969</v>
      </c>
      <c r="Y411" s="127">
        <f t="shared" si="179"/>
        <v>678.54</v>
      </c>
      <c r="Z411" s="127">
        <f t="shared" si="178"/>
        <v>18490.130043235808</v>
      </c>
      <c r="AA411" s="56">
        <f t="shared" si="172"/>
        <v>6</v>
      </c>
      <c r="AB411" s="88">
        <f t="shared" si="158"/>
        <v>55475</v>
      </c>
      <c r="AC411" s="56">
        <f t="shared" si="175"/>
        <v>6</v>
      </c>
      <c r="AD411" s="85">
        <f t="shared" si="159"/>
        <v>0</v>
      </c>
      <c r="AE411" s="85">
        <f t="shared" si="152"/>
        <v>8.6999999999999994E-2</v>
      </c>
      <c r="AF411" s="85">
        <f t="shared" si="153"/>
        <v>32269.107783274223</v>
      </c>
      <c r="AG411" s="85">
        <f t="shared" si="151"/>
        <v>31004.637234985526</v>
      </c>
      <c r="AK411" s="56" t="str">
        <f t="shared" si="176"/>
        <v/>
      </c>
      <c r="AL411" s="56" t="str">
        <f t="shared" si="177"/>
        <v/>
      </c>
    </row>
    <row r="412" spans="1:38" ht="15.75" thickBot="1" x14ac:dyDescent="0.25">
      <c r="A412" s="118">
        <f t="shared" si="156"/>
        <v>354</v>
      </c>
      <c r="B412" s="123">
        <f t="shared" si="160"/>
        <v>55502</v>
      </c>
      <c r="C412" s="123">
        <f t="shared" si="173"/>
        <v>55505</v>
      </c>
      <c r="D412" s="250">
        <f t="shared" si="161"/>
        <v>31004.637234985526</v>
      </c>
      <c r="E412" s="251">
        <f t="shared" si="180"/>
        <v>31004.637234985526</v>
      </c>
      <c r="F412" s="251">
        <f t="shared" si="174"/>
        <v>29645.37</v>
      </c>
      <c r="G412" s="263">
        <f t="shared" si="162"/>
        <v>1359.27</v>
      </c>
      <c r="H412" s="251">
        <f t="shared" si="154"/>
        <v>160444.74999999997</v>
      </c>
      <c r="I412" s="124"/>
      <c r="J412" s="103"/>
      <c r="K412" s="104"/>
      <c r="L412" s="105"/>
      <c r="M412" s="158"/>
      <c r="N412" s="122">
        <f t="shared" si="163"/>
        <v>0</v>
      </c>
      <c r="O412" s="56">
        <f t="shared" si="164"/>
        <v>15</v>
      </c>
      <c r="P412" s="56">
        <f t="shared" si="165"/>
        <v>15</v>
      </c>
      <c r="Q412" s="56">
        <f t="shared" si="166"/>
        <v>12</v>
      </c>
      <c r="R412" s="56">
        <f t="shared" si="167"/>
        <v>2051</v>
      </c>
      <c r="S412" s="56">
        <f t="shared" si="168"/>
        <v>365</v>
      </c>
      <c r="T412" s="56">
        <f t="shared" si="157"/>
        <v>31</v>
      </c>
      <c r="U412" s="56">
        <f t="shared" si="169"/>
        <v>15</v>
      </c>
      <c r="V412" s="56">
        <f t="shared" si="170"/>
        <v>15</v>
      </c>
      <c r="W412" s="126">
        <f t="shared" si="171"/>
        <v>0</v>
      </c>
      <c r="X412" s="56">
        <f t="shared" si="155"/>
        <v>3968</v>
      </c>
      <c r="Y412" s="127">
        <f t="shared" si="179"/>
        <v>587.70000000000005</v>
      </c>
      <c r="Z412" s="127">
        <f t="shared" si="178"/>
        <v>18490.130043235808</v>
      </c>
      <c r="AA412" s="56">
        <f t="shared" si="172"/>
        <v>5</v>
      </c>
      <c r="AB412" s="88">
        <f t="shared" si="158"/>
        <v>55505</v>
      </c>
      <c r="AC412" s="56">
        <f t="shared" si="175"/>
        <v>1</v>
      </c>
      <c r="AD412" s="85">
        <f t="shared" si="159"/>
        <v>0</v>
      </c>
      <c r="AE412" s="85">
        <f t="shared" si="152"/>
        <v>8.6999999999999994E-2</v>
      </c>
      <c r="AF412" s="85">
        <f t="shared" si="153"/>
        <v>32490.448821575043</v>
      </c>
      <c r="AG412" s="85">
        <f t="shared" si="151"/>
        <v>31004.637234985526</v>
      </c>
      <c r="AK412" s="56" t="str">
        <f t="shared" si="176"/>
        <v/>
      </c>
      <c r="AL412" s="56" t="str">
        <f t="shared" si="177"/>
        <v/>
      </c>
    </row>
    <row r="413" spans="1:38" ht="15.75" thickBot="1" x14ac:dyDescent="0.25">
      <c r="A413" s="118">
        <f t="shared" si="156"/>
        <v>355</v>
      </c>
      <c r="B413" s="123">
        <f t="shared" si="160"/>
        <v>55533</v>
      </c>
      <c r="C413" s="123">
        <f t="shared" si="173"/>
        <v>55536</v>
      </c>
      <c r="D413" s="250">
        <f t="shared" si="161"/>
        <v>31004.637234985526</v>
      </c>
      <c r="E413" s="251">
        <f t="shared" si="180"/>
        <v>31004.637234985526</v>
      </c>
      <c r="F413" s="251">
        <f t="shared" si="174"/>
        <v>29820.67</v>
      </c>
      <c r="G413" s="263">
        <f t="shared" si="162"/>
        <v>1183.97</v>
      </c>
      <c r="H413" s="251">
        <f t="shared" si="154"/>
        <v>130624.07999999997</v>
      </c>
      <c r="I413" s="124"/>
      <c r="J413" s="103"/>
      <c r="K413" s="104"/>
      <c r="L413" s="105"/>
      <c r="M413" s="158"/>
      <c r="N413" s="122">
        <f t="shared" si="163"/>
        <v>0</v>
      </c>
      <c r="O413" s="56">
        <f t="shared" si="164"/>
        <v>15</v>
      </c>
      <c r="P413" s="56">
        <f t="shared" si="165"/>
        <v>15</v>
      </c>
      <c r="Q413" s="56">
        <f t="shared" si="166"/>
        <v>1</v>
      </c>
      <c r="R413" s="56">
        <f t="shared" si="167"/>
        <v>2052</v>
      </c>
      <c r="S413" s="56">
        <f t="shared" si="168"/>
        <v>366</v>
      </c>
      <c r="T413" s="56">
        <f t="shared" si="157"/>
        <v>31</v>
      </c>
      <c r="U413" s="56">
        <f t="shared" si="169"/>
        <v>16</v>
      </c>
      <c r="V413" s="56">
        <f t="shared" si="170"/>
        <v>15</v>
      </c>
      <c r="W413" s="126">
        <f t="shared" si="171"/>
        <v>0</v>
      </c>
      <c r="X413" s="56">
        <f t="shared" si="155"/>
        <v>3967</v>
      </c>
      <c r="Y413" s="127">
        <f t="shared" si="179"/>
        <v>496.04</v>
      </c>
      <c r="Z413" s="127">
        <f t="shared" si="178"/>
        <v>18490.130043235808</v>
      </c>
      <c r="AA413" s="56">
        <f t="shared" si="172"/>
        <v>4</v>
      </c>
      <c r="AB413" s="88">
        <f t="shared" si="158"/>
        <v>55536</v>
      </c>
      <c r="AC413" s="56">
        <f t="shared" si="175"/>
        <v>4</v>
      </c>
      <c r="AD413" s="85">
        <f t="shared" si="159"/>
        <v>0</v>
      </c>
      <c r="AE413" s="85">
        <f t="shared" si="152"/>
        <v>8.6999999999999994E-2</v>
      </c>
      <c r="AF413" s="85">
        <f t="shared" si="153"/>
        <v>32790.24576775192</v>
      </c>
      <c r="AG413" s="85">
        <f t="shared" si="151"/>
        <v>31004.637234985526</v>
      </c>
      <c r="AK413" s="56" t="str">
        <f t="shared" si="176"/>
        <v/>
      </c>
      <c r="AL413" s="56" t="str">
        <f t="shared" si="177"/>
        <v/>
      </c>
    </row>
    <row r="414" spans="1:38" ht="15.75" thickBot="1" x14ac:dyDescent="0.25">
      <c r="A414" s="118">
        <f t="shared" si="156"/>
        <v>356</v>
      </c>
      <c r="B414" s="123">
        <f t="shared" si="160"/>
        <v>55564</v>
      </c>
      <c r="C414" s="123">
        <f t="shared" si="173"/>
        <v>55568</v>
      </c>
      <c r="D414" s="250">
        <f t="shared" si="161"/>
        <v>31004.637234985526</v>
      </c>
      <c r="E414" s="251">
        <f t="shared" si="180"/>
        <v>31004.637234985526</v>
      </c>
      <c r="F414" s="251">
        <f t="shared" si="174"/>
        <v>30042.09</v>
      </c>
      <c r="G414" s="263">
        <f t="shared" si="162"/>
        <v>962.55</v>
      </c>
      <c r="H414" s="251">
        <f t="shared" si="154"/>
        <v>100581.98999999998</v>
      </c>
      <c r="I414" s="124"/>
      <c r="J414" s="103"/>
      <c r="K414" s="104"/>
      <c r="L414" s="105"/>
      <c r="M414" s="158"/>
      <c r="N414" s="122">
        <f t="shared" si="163"/>
        <v>0</v>
      </c>
      <c r="O414" s="56">
        <f t="shared" si="164"/>
        <v>15</v>
      </c>
      <c r="P414" s="56">
        <f t="shared" si="165"/>
        <v>15</v>
      </c>
      <c r="Q414" s="56">
        <f t="shared" si="166"/>
        <v>2</v>
      </c>
      <c r="R414" s="56">
        <f t="shared" si="167"/>
        <v>2052</v>
      </c>
      <c r="S414" s="56">
        <f t="shared" si="168"/>
        <v>366</v>
      </c>
      <c r="T414" s="56">
        <f t="shared" si="157"/>
        <v>29</v>
      </c>
      <c r="U414" s="56">
        <f t="shared" si="169"/>
        <v>16</v>
      </c>
      <c r="V414" s="56">
        <f t="shared" si="170"/>
        <v>15</v>
      </c>
      <c r="W414" s="126">
        <f t="shared" si="171"/>
        <v>0</v>
      </c>
      <c r="X414" s="56">
        <f t="shared" si="155"/>
        <v>3966</v>
      </c>
      <c r="Y414" s="127">
        <f t="shared" si="179"/>
        <v>403.85</v>
      </c>
      <c r="Z414" s="127">
        <f t="shared" si="178"/>
        <v>18490.130043235808</v>
      </c>
      <c r="AA414" s="56">
        <f t="shared" si="172"/>
        <v>3</v>
      </c>
      <c r="AB414" s="88">
        <f t="shared" si="158"/>
        <v>55567</v>
      </c>
      <c r="AC414" s="56">
        <f t="shared" si="175"/>
        <v>7</v>
      </c>
      <c r="AD414" s="85">
        <f t="shared" si="159"/>
        <v>0</v>
      </c>
      <c r="AE414" s="85">
        <f t="shared" si="152"/>
        <v>8.6999999999999994E-2</v>
      </c>
      <c r="AF414" s="85">
        <f t="shared" si="153"/>
        <v>33250.048193035473</v>
      </c>
      <c r="AG414" s="85">
        <f t="shared" si="151"/>
        <v>31004.637234985526</v>
      </c>
      <c r="AK414" s="56" t="str">
        <f t="shared" si="176"/>
        <v/>
      </c>
      <c r="AL414" s="56" t="str">
        <f t="shared" si="177"/>
        <v/>
      </c>
    </row>
    <row r="415" spans="1:38" ht="15.75" thickBot="1" x14ac:dyDescent="0.25">
      <c r="A415" s="118">
        <f t="shared" si="156"/>
        <v>357</v>
      </c>
      <c r="B415" s="123">
        <f t="shared" si="160"/>
        <v>55593</v>
      </c>
      <c r="C415" s="123">
        <f t="shared" si="173"/>
        <v>55596</v>
      </c>
      <c r="D415" s="250">
        <f t="shared" si="161"/>
        <v>31004.637234985526</v>
      </c>
      <c r="E415" s="251">
        <f t="shared" si="180"/>
        <v>31004.637234985526</v>
      </c>
      <c r="F415" s="251">
        <f t="shared" si="174"/>
        <v>30311.279999999999</v>
      </c>
      <c r="G415" s="263">
        <f t="shared" si="162"/>
        <v>693.36</v>
      </c>
      <c r="H415" s="251">
        <f t="shared" si="154"/>
        <v>70270.709999999977</v>
      </c>
      <c r="I415" s="124"/>
      <c r="J415" s="103"/>
      <c r="K415" s="104"/>
      <c r="L415" s="105"/>
      <c r="M415" s="158"/>
      <c r="N415" s="122">
        <f t="shared" si="163"/>
        <v>0</v>
      </c>
      <c r="O415" s="56">
        <f t="shared" si="164"/>
        <v>15</v>
      </c>
      <c r="P415" s="56">
        <f t="shared" si="165"/>
        <v>15</v>
      </c>
      <c r="Q415" s="56">
        <f t="shared" si="166"/>
        <v>3</v>
      </c>
      <c r="R415" s="56">
        <f t="shared" si="167"/>
        <v>2052</v>
      </c>
      <c r="S415" s="56">
        <f t="shared" si="168"/>
        <v>366</v>
      </c>
      <c r="T415" s="56">
        <f t="shared" si="157"/>
        <v>31</v>
      </c>
      <c r="U415" s="56">
        <f t="shared" si="169"/>
        <v>14</v>
      </c>
      <c r="V415" s="56">
        <f t="shared" si="170"/>
        <v>15</v>
      </c>
      <c r="W415" s="126">
        <f t="shared" si="171"/>
        <v>0</v>
      </c>
      <c r="X415" s="56">
        <f t="shared" si="155"/>
        <v>3965</v>
      </c>
      <c r="Y415" s="127">
        <f t="shared" si="179"/>
        <v>310.97000000000003</v>
      </c>
      <c r="Z415" s="127">
        <f t="shared" si="178"/>
        <v>18490.130043235808</v>
      </c>
      <c r="AA415" s="56">
        <f t="shared" si="172"/>
        <v>2</v>
      </c>
      <c r="AB415" s="88">
        <f t="shared" si="158"/>
        <v>55596</v>
      </c>
      <c r="AC415" s="56">
        <f t="shared" si="175"/>
        <v>1</v>
      </c>
      <c r="AD415" s="85">
        <f t="shared" si="159"/>
        <v>0</v>
      </c>
      <c r="AE415" s="85">
        <f t="shared" si="152"/>
        <v>8.6999999999999994E-2</v>
      </c>
      <c r="AF415" s="85">
        <f t="shared" si="153"/>
        <v>34014.646889970158</v>
      </c>
      <c r="AG415" s="85">
        <f t="shared" si="151"/>
        <v>31004.637234985526</v>
      </c>
      <c r="AK415" s="56" t="str">
        <f t="shared" si="176"/>
        <v/>
      </c>
      <c r="AL415" s="56" t="str">
        <f t="shared" si="177"/>
        <v/>
      </c>
    </row>
    <row r="416" spans="1:38" ht="15.75" thickBot="1" x14ac:dyDescent="0.25">
      <c r="A416" s="118">
        <f t="shared" si="156"/>
        <v>358</v>
      </c>
      <c r="B416" s="123">
        <f t="shared" si="160"/>
        <v>55624</v>
      </c>
      <c r="C416" s="123">
        <f t="shared" si="173"/>
        <v>55627</v>
      </c>
      <c r="D416" s="250">
        <f t="shared" si="161"/>
        <v>31004.637234985526</v>
      </c>
      <c r="E416" s="251">
        <f t="shared" si="180"/>
        <v>31004.637234985526</v>
      </c>
      <c r="F416" s="251">
        <f t="shared" si="174"/>
        <v>30486.83</v>
      </c>
      <c r="G416" s="263">
        <f t="shared" si="162"/>
        <v>517.80999999999995</v>
      </c>
      <c r="H416" s="251">
        <f t="shared" si="154"/>
        <v>39783.879999999976</v>
      </c>
      <c r="I416" s="124"/>
      <c r="J416" s="103"/>
      <c r="K416" s="104"/>
      <c r="L416" s="105"/>
      <c r="M416" s="158"/>
      <c r="N416" s="122">
        <f t="shared" si="163"/>
        <v>1</v>
      </c>
      <c r="O416" s="56">
        <f t="shared" si="164"/>
        <v>15</v>
      </c>
      <c r="P416" s="56">
        <f t="shared" si="165"/>
        <v>15</v>
      </c>
      <c r="Q416" s="56">
        <f t="shared" si="166"/>
        <v>4</v>
      </c>
      <c r="R416" s="56">
        <f t="shared" si="167"/>
        <v>2052</v>
      </c>
      <c r="S416" s="56">
        <f t="shared" si="168"/>
        <v>366</v>
      </c>
      <c r="T416" s="56">
        <f t="shared" si="157"/>
        <v>30</v>
      </c>
      <c r="U416" s="56">
        <f t="shared" si="169"/>
        <v>16</v>
      </c>
      <c r="V416" s="56">
        <f t="shared" si="170"/>
        <v>15</v>
      </c>
      <c r="W416" s="126">
        <f t="shared" si="171"/>
        <v>0</v>
      </c>
      <c r="X416" s="56">
        <f t="shared" si="155"/>
        <v>3964</v>
      </c>
      <c r="Y416" s="127">
        <f t="shared" si="179"/>
        <v>217.25</v>
      </c>
      <c r="Z416" s="127">
        <f t="shared" si="178"/>
        <v>18490.130043235808</v>
      </c>
      <c r="AA416" s="56">
        <f t="shared" si="172"/>
        <v>1</v>
      </c>
      <c r="AB416" s="88">
        <f t="shared" si="158"/>
        <v>55627</v>
      </c>
      <c r="AC416" s="56">
        <f t="shared" si="175"/>
        <v>4</v>
      </c>
      <c r="AD416" s="85">
        <f t="shared" si="159"/>
        <v>0</v>
      </c>
      <c r="AE416" s="85">
        <f t="shared" si="152"/>
        <v>8.6999999999999994E-2</v>
      </c>
      <c r="AF416" s="85">
        <f t="shared" si="153"/>
        <v>35517.912018529976</v>
      </c>
      <c r="AG416" s="85">
        <f t="shared" si="151"/>
        <v>31004.637234985526</v>
      </c>
      <c r="AK416" s="56" t="str">
        <f t="shared" si="176"/>
        <v>Есть</v>
      </c>
      <c r="AL416" s="56" t="str">
        <f t="shared" si="177"/>
        <v>Нет</v>
      </c>
    </row>
    <row r="417" spans="1:38" ht="15.75" thickBot="1" x14ac:dyDescent="0.25">
      <c r="A417" s="118">
        <f t="shared" si="156"/>
        <v>359</v>
      </c>
      <c r="B417" s="123">
        <f t="shared" si="160"/>
        <v>55654</v>
      </c>
      <c r="C417" s="123">
        <f t="shared" si="173"/>
        <v>55659</v>
      </c>
      <c r="D417" s="250">
        <f t="shared" si="161"/>
        <v>31004.637234985526</v>
      </c>
      <c r="E417" s="251">
        <f t="shared" si="180"/>
        <v>31004.637234985526</v>
      </c>
      <c r="F417" s="251">
        <f t="shared" si="174"/>
        <v>30720.94</v>
      </c>
      <c r="G417" s="263">
        <f t="shared" si="162"/>
        <v>283.7</v>
      </c>
      <c r="H417" s="251">
        <f t="shared" si="154"/>
        <v>9062.9399999999769</v>
      </c>
      <c r="I417" s="124"/>
      <c r="J417" s="103"/>
      <c r="K417" s="104"/>
      <c r="L417" s="105"/>
      <c r="M417" s="158"/>
      <c r="N417" s="122">
        <f t="shared" si="163"/>
        <v>0</v>
      </c>
      <c r="O417" s="56">
        <f t="shared" si="164"/>
        <v>15</v>
      </c>
      <c r="P417" s="56">
        <f t="shared" si="165"/>
        <v>15</v>
      </c>
      <c r="Q417" s="56">
        <f t="shared" si="166"/>
        <v>5</v>
      </c>
      <c r="R417" s="56">
        <f t="shared" si="167"/>
        <v>2052</v>
      </c>
      <c r="S417" s="56">
        <f t="shared" si="168"/>
        <v>366</v>
      </c>
      <c r="T417" s="56">
        <f t="shared" si="157"/>
        <v>31</v>
      </c>
      <c r="U417" s="56">
        <f t="shared" si="169"/>
        <v>15</v>
      </c>
      <c r="V417" s="56">
        <f t="shared" si="170"/>
        <v>15</v>
      </c>
      <c r="W417" s="126">
        <f t="shared" si="171"/>
        <v>0</v>
      </c>
      <c r="X417" s="56">
        <f t="shared" si="155"/>
        <v>3963</v>
      </c>
      <c r="Y417" s="127">
        <f t="shared" si="179"/>
        <v>123</v>
      </c>
      <c r="Z417" s="127">
        <f t="shared" si="178"/>
        <v>18490.130043235808</v>
      </c>
      <c r="AA417" s="56">
        <f t="shared" si="172"/>
        <v>0</v>
      </c>
      <c r="AB417" s="88">
        <f t="shared" si="158"/>
        <v>55657</v>
      </c>
      <c r="AC417" s="56">
        <f t="shared" si="175"/>
        <v>6</v>
      </c>
      <c r="AD417" s="85">
        <f t="shared" si="159"/>
        <v>0</v>
      </c>
      <c r="AE417" s="85">
        <f>IF(AD417&gt;=1,$O$31,IF(AE416=$O$31,AE416,$O$32))</f>
        <v>8.6999999999999994E-2</v>
      </c>
      <c r="AF417" s="85">
        <f t="shared" si="153"/>
        <v>40072.313129999879</v>
      </c>
      <c r="AG417" s="85">
        <f t="shared" si="151"/>
        <v>31004.637234985526</v>
      </c>
      <c r="AK417" s="56" t="str">
        <f t="shared" si="176"/>
        <v/>
      </c>
      <c r="AL417" s="56" t="str">
        <f t="shared" si="177"/>
        <v/>
      </c>
    </row>
    <row r="418" spans="1:38" ht="15.75" thickBot="1" x14ac:dyDescent="0.25">
      <c r="A418" s="118">
        <f t="shared" si="156"/>
        <v>360</v>
      </c>
      <c r="B418" s="123">
        <f t="shared" si="160"/>
        <v>55685</v>
      </c>
      <c r="C418" s="123">
        <f t="shared" si="173"/>
        <v>55688</v>
      </c>
      <c r="D418" s="250">
        <f t="shared" si="161"/>
        <v>9129.7199999999775</v>
      </c>
      <c r="E418" s="251">
        <f t="shared" si="180"/>
        <v>9129.7199999999775</v>
      </c>
      <c r="F418" s="251">
        <f t="shared" si="174"/>
        <v>9062.94</v>
      </c>
      <c r="G418" s="263">
        <f t="shared" si="162"/>
        <v>66.78</v>
      </c>
      <c r="H418" s="251">
        <f t="shared" si="154"/>
        <v>0</v>
      </c>
      <c r="I418" s="124"/>
      <c r="J418" s="103"/>
      <c r="K418" s="104"/>
      <c r="L418" s="105"/>
      <c r="M418" s="158"/>
      <c r="N418" s="122">
        <f t="shared" si="163"/>
        <v>0</v>
      </c>
      <c r="O418" s="56">
        <f t="shared" si="164"/>
        <v>15</v>
      </c>
      <c r="P418" s="56">
        <f t="shared" si="165"/>
        <v>15</v>
      </c>
      <c r="Q418" s="56">
        <f t="shared" si="166"/>
        <v>6</v>
      </c>
      <c r="R418" s="56">
        <f t="shared" si="167"/>
        <v>2052</v>
      </c>
      <c r="S418" s="56">
        <f t="shared" si="168"/>
        <v>366</v>
      </c>
      <c r="T418" s="56">
        <f t="shared" si="157"/>
        <v>30</v>
      </c>
      <c r="U418" s="56">
        <f t="shared" si="169"/>
        <v>16</v>
      </c>
      <c r="V418" s="56">
        <f t="shared" si="170"/>
        <v>15</v>
      </c>
      <c r="W418" s="126">
        <f t="shared" si="171"/>
        <v>0</v>
      </c>
      <c r="X418" s="56">
        <f t="shared" si="155"/>
        <v>3962</v>
      </c>
      <c r="Y418" s="127">
        <f t="shared" si="179"/>
        <v>28.02</v>
      </c>
      <c r="Z418" s="127">
        <f t="shared" si="178"/>
        <v>18490.130043235808</v>
      </c>
      <c r="AA418" s="56">
        <f t="shared" si="172"/>
        <v>-1</v>
      </c>
      <c r="AB418" s="88">
        <f t="shared" si="158"/>
        <v>55688</v>
      </c>
      <c r="AC418" s="56">
        <f t="shared" si="175"/>
        <v>2</v>
      </c>
      <c r="AD418" s="85">
        <f t="shared" si="159"/>
        <v>0</v>
      </c>
      <c r="AE418" s="85">
        <f>IF(AD418&gt;=1,$O$31,IF(AE417=$O$31,AE417,$O$32))</f>
        <v>8.6999999999999994E-2</v>
      </c>
      <c r="AF418" s="85">
        <f t="shared" si="153"/>
        <v>9129.7199999999775</v>
      </c>
      <c r="AG418" s="85">
        <f t="shared" si="151"/>
        <v>9129.7199999999775</v>
      </c>
      <c r="AK418" s="56" t="str">
        <f t="shared" si="176"/>
        <v/>
      </c>
      <c r="AL418" s="56" t="str">
        <f t="shared" si="177"/>
        <v/>
      </c>
    </row>
    <row r="419" spans="1:38" ht="15.75" thickBot="1" x14ac:dyDescent="0.25">
      <c r="A419" s="118">
        <f t="shared" si="156"/>
        <v>361</v>
      </c>
      <c r="B419" s="123">
        <f t="shared" si="160"/>
        <v>55715</v>
      </c>
      <c r="C419" s="123">
        <f t="shared" si="173"/>
        <v>55718</v>
      </c>
      <c r="D419" s="250">
        <f t="shared" si="161"/>
        <v>0</v>
      </c>
      <c r="E419" s="251">
        <f t="shared" si="180"/>
        <v>0</v>
      </c>
      <c r="F419" s="251">
        <f t="shared" si="174"/>
        <v>0</v>
      </c>
      <c r="G419" s="263">
        <f t="shared" si="162"/>
        <v>0</v>
      </c>
      <c r="H419" s="251">
        <f t="shared" si="154"/>
        <v>0</v>
      </c>
      <c r="I419" s="124"/>
      <c r="J419" s="103"/>
      <c r="K419" s="104"/>
      <c r="L419" s="105"/>
      <c r="M419" s="158"/>
      <c r="N419" s="122">
        <f t="shared" si="163"/>
        <v>0</v>
      </c>
      <c r="O419" s="56">
        <f t="shared" si="164"/>
        <v>15</v>
      </c>
      <c r="P419" s="56">
        <f t="shared" si="165"/>
        <v>15</v>
      </c>
      <c r="Q419" s="56">
        <f t="shared" si="166"/>
        <v>7</v>
      </c>
      <c r="R419" s="56">
        <f t="shared" si="167"/>
        <v>2052</v>
      </c>
      <c r="S419" s="56">
        <f t="shared" si="168"/>
        <v>366</v>
      </c>
      <c r="T419" s="56">
        <f t="shared" si="157"/>
        <v>31</v>
      </c>
      <c r="U419" s="56">
        <f t="shared" si="169"/>
        <v>15</v>
      </c>
      <c r="V419" s="56">
        <f t="shared" si="170"/>
        <v>15</v>
      </c>
      <c r="W419" s="126">
        <f t="shared" si="171"/>
        <v>0</v>
      </c>
      <c r="X419" s="56">
        <f t="shared" si="155"/>
        <v>3961</v>
      </c>
      <c r="Y419" s="127">
        <f t="shared" si="179"/>
        <v>0</v>
      </c>
      <c r="Z419" s="127">
        <f t="shared" si="178"/>
        <v>18490.130043235808</v>
      </c>
      <c r="AA419" s="56">
        <f t="shared" si="172"/>
        <v>-2</v>
      </c>
      <c r="AB419" s="88">
        <f t="shared" si="158"/>
        <v>55718</v>
      </c>
      <c r="AC419" s="56">
        <f t="shared" si="175"/>
        <v>4</v>
      </c>
      <c r="AD419" s="85">
        <f t="shared" si="159"/>
        <v>0</v>
      </c>
      <c r="AE419" s="85">
        <f>IF(AD419&gt;=1,$O$31,IF(AE418=$O$31,AE418,$O$32))</f>
        <v>8.6999999999999994E-2</v>
      </c>
      <c r="AF419" s="85">
        <f t="shared" si="153"/>
        <v>0</v>
      </c>
      <c r="AG419" s="85">
        <f t="shared" si="151"/>
        <v>0</v>
      </c>
      <c r="AK419" s="56" t="str">
        <f t="shared" si="176"/>
        <v/>
      </c>
      <c r="AL419" s="56" t="str">
        <f t="shared" si="177"/>
        <v/>
      </c>
    </row>
    <row r="420" spans="1:38" ht="15.75" thickBot="1" x14ac:dyDescent="0.25">
      <c r="A420" s="118">
        <f t="shared" si="156"/>
        <v>362</v>
      </c>
      <c r="B420" s="123">
        <f t="shared" si="160"/>
        <v>55746</v>
      </c>
      <c r="C420" s="123">
        <f t="shared" si="173"/>
        <v>55750</v>
      </c>
      <c r="D420" s="250">
        <f t="shared" si="161"/>
        <v>0</v>
      </c>
      <c r="E420" s="251">
        <f t="shared" si="180"/>
        <v>0</v>
      </c>
      <c r="F420" s="251">
        <f t="shared" si="174"/>
        <v>0</v>
      </c>
      <c r="G420" s="263">
        <f t="shared" si="162"/>
        <v>0</v>
      </c>
      <c r="H420" s="251">
        <f t="shared" si="154"/>
        <v>0</v>
      </c>
      <c r="I420" s="124"/>
      <c r="J420" s="103"/>
      <c r="K420" s="104"/>
      <c r="L420" s="105"/>
      <c r="M420" s="158"/>
      <c r="N420" s="122">
        <f t="shared" si="163"/>
        <v>0</v>
      </c>
      <c r="O420" s="56">
        <f t="shared" si="164"/>
        <v>15</v>
      </c>
      <c r="P420" s="56">
        <f t="shared" si="165"/>
        <v>15</v>
      </c>
      <c r="Q420" s="56">
        <f t="shared" si="166"/>
        <v>8</v>
      </c>
      <c r="R420" s="56">
        <f t="shared" si="167"/>
        <v>2052</v>
      </c>
      <c r="S420" s="56">
        <f t="shared" si="168"/>
        <v>366</v>
      </c>
      <c r="T420" s="56">
        <f t="shared" si="157"/>
        <v>31</v>
      </c>
      <c r="U420" s="56">
        <f t="shared" si="169"/>
        <v>16</v>
      </c>
      <c r="V420" s="56">
        <f t="shared" si="170"/>
        <v>15</v>
      </c>
      <c r="W420" s="126">
        <f t="shared" si="171"/>
        <v>0</v>
      </c>
      <c r="X420" s="56">
        <f t="shared" si="155"/>
        <v>3960</v>
      </c>
      <c r="Y420" s="127">
        <f t="shared" si="179"/>
        <v>0</v>
      </c>
      <c r="Z420" s="127">
        <f t="shared" si="178"/>
        <v>18490.130043235808</v>
      </c>
      <c r="AA420" s="56">
        <f t="shared" si="172"/>
        <v>-3</v>
      </c>
      <c r="AB420" s="88">
        <f t="shared" si="158"/>
        <v>55749</v>
      </c>
      <c r="AC420" s="56">
        <f t="shared" si="175"/>
        <v>7</v>
      </c>
      <c r="AD420" s="85">
        <f t="shared" si="159"/>
        <v>0</v>
      </c>
      <c r="AE420" s="85">
        <f>IF(AD420&gt;=1,$O$31,IF(AE419=$O$31,AE419,$O$32))</f>
        <v>8.6999999999999994E-2</v>
      </c>
      <c r="AF420" s="85">
        <f t="shared" si="153"/>
        <v>0</v>
      </c>
      <c r="AG420" s="85">
        <f t="shared" si="151"/>
        <v>0</v>
      </c>
      <c r="AK420" s="56" t="str">
        <f t="shared" si="176"/>
        <v/>
      </c>
      <c r="AL420" s="56" t="str">
        <f t="shared" si="177"/>
        <v/>
      </c>
    </row>
    <row r="421" spans="1:38" x14ac:dyDescent="0.2">
      <c r="A421" s="118"/>
      <c r="B421" s="119"/>
      <c r="C421" s="118" t="s">
        <v>104</v>
      </c>
      <c r="D421" s="135"/>
      <c r="E421" s="251">
        <f>SUM(E59:E420)</f>
        <v>10970813.023823878</v>
      </c>
      <c r="F421" s="120">
        <f>SUM(F59:F420)</f>
        <v>4000000</v>
      </c>
      <c r="G421" s="251">
        <f>SUM(G59:G420)</f>
        <v>6970813.9799999977</v>
      </c>
      <c r="H421" s="251"/>
      <c r="I421" s="120">
        <f>SUM(I59:I420)</f>
        <v>0</v>
      </c>
      <c r="J421" s="136"/>
      <c r="K421" s="136"/>
      <c r="L421" s="136"/>
      <c r="M421" s="136"/>
      <c r="N421" s="136"/>
    </row>
    <row r="422" spans="1:38" x14ac:dyDescent="0.2">
      <c r="A422" s="106"/>
    </row>
  </sheetData>
  <mergeCells count="36">
    <mergeCell ref="L56:L57"/>
    <mergeCell ref="A55:B55"/>
    <mergeCell ref="A56:A57"/>
    <mergeCell ref="B56:C56"/>
    <mergeCell ref="D56:D57"/>
    <mergeCell ref="E56:E57"/>
    <mergeCell ref="F56:F57"/>
    <mergeCell ref="G56:G57"/>
    <mergeCell ref="H56:H57"/>
    <mergeCell ref="I56:I57"/>
    <mergeCell ref="J56:J57"/>
    <mergeCell ref="K56:K57"/>
    <mergeCell ref="F54:G54"/>
    <mergeCell ref="H54:I54"/>
    <mergeCell ref="A54:B54"/>
    <mergeCell ref="C54:D54"/>
    <mergeCell ref="F55:G55"/>
    <mergeCell ref="H55:I55"/>
    <mergeCell ref="A53:B53"/>
    <mergeCell ref="A50:B50"/>
    <mergeCell ref="A51:B51"/>
    <mergeCell ref="C51:D51"/>
    <mergeCell ref="A52:B52"/>
    <mergeCell ref="C52:D52"/>
    <mergeCell ref="A49:B49"/>
    <mergeCell ref="B2:C2"/>
    <mergeCell ref="A31:B31"/>
    <mergeCell ref="D31:E31"/>
    <mergeCell ref="A32:B32"/>
    <mergeCell ref="D32:E32"/>
    <mergeCell ref="D33:E33"/>
    <mergeCell ref="A37:E39"/>
    <mergeCell ref="C44:D44"/>
    <mergeCell ref="C46:D46"/>
    <mergeCell ref="E46:F46"/>
    <mergeCell ref="A47:B47"/>
  </mergeCells>
  <dataValidations count="14">
    <dataValidation type="list" allowBlank="1" showInputMessage="1" showErrorMessage="1" sqref="WVL9828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324 IZ65324 SV65324 ACR65324 AMN65324 AWJ65324 BGF65324 BQB65324 BZX65324 CJT65324 CTP65324 DDL65324 DNH65324 DXD65324 EGZ65324 EQV65324 FAR65324 FKN65324 FUJ65324 GEF65324 GOB65324 GXX65324 HHT65324 HRP65324 IBL65324 ILH65324 IVD65324 JEZ65324 JOV65324 JYR65324 KIN65324 KSJ65324 LCF65324 LMB65324 LVX65324 MFT65324 MPP65324 MZL65324 NJH65324 NTD65324 OCZ65324 OMV65324 OWR65324 PGN65324 PQJ65324 QAF65324 QKB65324 QTX65324 RDT65324 RNP65324 RXL65324 SHH65324 SRD65324 TAZ65324 TKV65324 TUR65324 UEN65324 UOJ65324 UYF65324 VIB65324 VRX65324 WBT65324 WLP65324 WVL65324 D130860 IZ130860 SV130860 ACR130860 AMN130860 AWJ130860 BGF130860 BQB130860 BZX130860 CJT130860 CTP130860 DDL130860 DNH130860 DXD130860 EGZ130860 EQV130860 FAR130860 FKN130860 FUJ130860 GEF130860 GOB130860 GXX130860 HHT130860 HRP130860 IBL130860 ILH130860 IVD130860 JEZ130860 JOV130860 JYR130860 KIN130860 KSJ130860 LCF130860 LMB130860 LVX130860 MFT130860 MPP130860 MZL130860 NJH130860 NTD130860 OCZ130860 OMV130860 OWR130860 PGN130860 PQJ130860 QAF130860 QKB130860 QTX130860 RDT130860 RNP130860 RXL130860 SHH130860 SRD130860 TAZ130860 TKV130860 TUR130860 UEN130860 UOJ130860 UYF130860 VIB130860 VRX130860 WBT130860 WLP130860 WVL130860 D196396 IZ196396 SV196396 ACR196396 AMN196396 AWJ196396 BGF196396 BQB196396 BZX196396 CJT196396 CTP196396 DDL196396 DNH196396 DXD196396 EGZ196396 EQV196396 FAR196396 FKN196396 FUJ196396 GEF196396 GOB196396 GXX196396 HHT196396 HRP196396 IBL196396 ILH196396 IVD196396 JEZ196396 JOV196396 JYR196396 KIN196396 KSJ196396 LCF196396 LMB196396 LVX196396 MFT196396 MPP196396 MZL196396 NJH196396 NTD196396 OCZ196396 OMV196396 OWR196396 PGN196396 PQJ196396 QAF196396 QKB196396 QTX196396 RDT196396 RNP196396 RXL196396 SHH196396 SRD196396 TAZ196396 TKV196396 TUR196396 UEN196396 UOJ196396 UYF196396 VIB196396 VRX196396 WBT196396 WLP196396 WVL196396 D261932 IZ261932 SV261932 ACR261932 AMN261932 AWJ261932 BGF261932 BQB261932 BZX261932 CJT261932 CTP261932 DDL261932 DNH261932 DXD261932 EGZ261932 EQV261932 FAR261932 FKN261932 FUJ261932 GEF261932 GOB261932 GXX261932 HHT261932 HRP261932 IBL261932 ILH261932 IVD261932 JEZ261932 JOV261932 JYR261932 KIN261932 KSJ261932 LCF261932 LMB261932 LVX261932 MFT261932 MPP261932 MZL261932 NJH261932 NTD261932 OCZ261932 OMV261932 OWR261932 PGN261932 PQJ261932 QAF261932 QKB261932 QTX261932 RDT261932 RNP261932 RXL261932 SHH261932 SRD261932 TAZ261932 TKV261932 TUR261932 UEN261932 UOJ261932 UYF261932 VIB261932 VRX261932 WBT261932 WLP261932 WVL261932 D327468 IZ327468 SV327468 ACR327468 AMN327468 AWJ327468 BGF327468 BQB327468 BZX327468 CJT327468 CTP327468 DDL327468 DNH327468 DXD327468 EGZ327468 EQV327468 FAR327468 FKN327468 FUJ327468 GEF327468 GOB327468 GXX327468 HHT327468 HRP327468 IBL327468 ILH327468 IVD327468 JEZ327468 JOV327468 JYR327468 KIN327468 KSJ327468 LCF327468 LMB327468 LVX327468 MFT327468 MPP327468 MZL327468 NJH327468 NTD327468 OCZ327468 OMV327468 OWR327468 PGN327468 PQJ327468 QAF327468 QKB327468 QTX327468 RDT327468 RNP327468 RXL327468 SHH327468 SRD327468 TAZ327468 TKV327468 TUR327468 UEN327468 UOJ327468 UYF327468 VIB327468 VRX327468 WBT327468 WLP327468 WVL327468 D393004 IZ393004 SV393004 ACR393004 AMN393004 AWJ393004 BGF393004 BQB393004 BZX393004 CJT393004 CTP393004 DDL393004 DNH393004 DXD393004 EGZ393004 EQV393004 FAR393004 FKN393004 FUJ393004 GEF393004 GOB393004 GXX393004 HHT393004 HRP393004 IBL393004 ILH393004 IVD393004 JEZ393004 JOV393004 JYR393004 KIN393004 KSJ393004 LCF393004 LMB393004 LVX393004 MFT393004 MPP393004 MZL393004 NJH393004 NTD393004 OCZ393004 OMV393004 OWR393004 PGN393004 PQJ393004 QAF393004 QKB393004 QTX393004 RDT393004 RNP393004 RXL393004 SHH393004 SRD393004 TAZ393004 TKV393004 TUR393004 UEN393004 UOJ393004 UYF393004 VIB393004 VRX393004 WBT393004 WLP393004 WVL393004 D458540 IZ458540 SV458540 ACR458540 AMN458540 AWJ458540 BGF458540 BQB458540 BZX458540 CJT458540 CTP458540 DDL458540 DNH458540 DXD458540 EGZ458540 EQV458540 FAR458540 FKN458540 FUJ458540 GEF458540 GOB458540 GXX458540 HHT458540 HRP458540 IBL458540 ILH458540 IVD458540 JEZ458540 JOV458540 JYR458540 KIN458540 KSJ458540 LCF458540 LMB458540 LVX458540 MFT458540 MPP458540 MZL458540 NJH458540 NTD458540 OCZ458540 OMV458540 OWR458540 PGN458540 PQJ458540 QAF458540 QKB458540 QTX458540 RDT458540 RNP458540 RXL458540 SHH458540 SRD458540 TAZ458540 TKV458540 TUR458540 UEN458540 UOJ458540 UYF458540 VIB458540 VRX458540 WBT458540 WLP458540 WVL458540 D524076 IZ524076 SV524076 ACR524076 AMN524076 AWJ524076 BGF524076 BQB524076 BZX524076 CJT524076 CTP524076 DDL524076 DNH524076 DXD524076 EGZ524076 EQV524076 FAR524076 FKN524076 FUJ524076 GEF524076 GOB524076 GXX524076 HHT524076 HRP524076 IBL524076 ILH524076 IVD524076 JEZ524076 JOV524076 JYR524076 KIN524076 KSJ524076 LCF524076 LMB524076 LVX524076 MFT524076 MPP524076 MZL524076 NJH524076 NTD524076 OCZ524076 OMV524076 OWR524076 PGN524076 PQJ524076 QAF524076 QKB524076 QTX524076 RDT524076 RNP524076 RXL524076 SHH524076 SRD524076 TAZ524076 TKV524076 TUR524076 UEN524076 UOJ524076 UYF524076 VIB524076 VRX524076 WBT524076 WLP524076 WVL524076 D589612 IZ589612 SV589612 ACR589612 AMN589612 AWJ589612 BGF589612 BQB589612 BZX589612 CJT589612 CTP589612 DDL589612 DNH589612 DXD589612 EGZ589612 EQV589612 FAR589612 FKN589612 FUJ589612 GEF589612 GOB589612 GXX589612 HHT589612 HRP589612 IBL589612 ILH589612 IVD589612 JEZ589612 JOV589612 JYR589612 KIN589612 KSJ589612 LCF589612 LMB589612 LVX589612 MFT589612 MPP589612 MZL589612 NJH589612 NTD589612 OCZ589612 OMV589612 OWR589612 PGN589612 PQJ589612 QAF589612 QKB589612 QTX589612 RDT589612 RNP589612 RXL589612 SHH589612 SRD589612 TAZ589612 TKV589612 TUR589612 UEN589612 UOJ589612 UYF589612 VIB589612 VRX589612 WBT589612 WLP589612 WVL589612 D655148 IZ655148 SV655148 ACR655148 AMN655148 AWJ655148 BGF655148 BQB655148 BZX655148 CJT655148 CTP655148 DDL655148 DNH655148 DXD655148 EGZ655148 EQV655148 FAR655148 FKN655148 FUJ655148 GEF655148 GOB655148 GXX655148 HHT655148 HRP655148 IBL655148 ILH655148 IVD655148 JEZ655148 JOV655148 JYR655148 KIN655148 KSJ655148 LCF655148 LMB655148 LVX655148 MFT655148 MPP655148 MZL655148 NJH655148 NTD655148 OCZ655148 OMV655148 OWR655148 PGN655148 PQJ655148 QAF655148 QKB655148 QTX655148 RDT655148 RNP655148 RXL655148 SHH655148 SRD655148 TAZ655148 TKV655148 TUR655148 UEN655148 UOJ655148 UYF655148 VIB655148 VRX655148 WBT655148 WLP655148 WVL655148 D720684 IZ720684 SV720684 ACR720684 AMN720684 AWJ720684 BGF720684 BQB720684 BZX720684 CJT720684 CTP720684 DDL720684 DNH720684 DXD720684 EGZ720684 EQV720684 FAR720684 FKN720684 FUJ720684 GEF720684 GOB720684 GXX720684 HHT720684 HRP720684 IBL720684 ILH720684 IVD720684 JEZ720684 JOV720684 JYR720684 KIN720684 KSJ720684 LCF720684 LMB720684 LVX720684 MFT720684 MPP720684 MZL720684 NJH720684 NTD720684 OCZ720684 OMV720684 OWR720684 PGN720684 PQJ720684 QAF720684 QKB720684 QTX720684 RDT720684 RNP720684 RXL720684 SHH720684 SRD720684 TAZ720684 TKV720684 TUR720684 UEN720684 UOJ720684 UYF720684 VIB720684 VRX720684 WBT720684 WLP720684 WVL720684 D786220 IZ786220 SV786220 ACR786220 AMN786220 AWJ786220 BGF786220 BQB786220 BZX786220 CJT786220 CTP786220 DDL786220 DNH786220 DXD786220 EGZ786220 EQV786220 FAR786220 FKN786220 FUJ786220 GEF786220 GOB786220 GXX786220 HHT786220 HRP786220 IBL786220 ILH786220 IVD786220 JEZ786220 JOV786220 JYR786220 KIN786220 KSJ786220 LCF786220 LMB786220 LVX786220 MFT786220 MPP786220 MZL786220 NJH786220 NTD786220 OCZ786220 OMV786220 OWR786220 PGN786220 PQJ786220 QAF786220 QKB786220 QTX786220 RDT786220 RNP786220 RXL786220 SHH786220 SRD786220 TAZ786220 TKV786220 TUR786220 UEN786220 UOJ786220 UYF786220 VIB786220 VRX786220 WBT786220 WLP786220 WVL786220 D851756 IZ851756 SV851756 ACR851756 AMN851756 AWJ851756 BGF851756 BQB851756 BZX851756 CJT851756 CTP851756 DDL851756 DNH851756 DXD851756 EGZ851756 EQV851756 FAR851756 FKN851756 FUJ851756 GEF851756 GOB851756 GXX851756 HHT851756 HRP851756 IBL851756 ILH851756 IVD851756 JEZ851756 JOV851756 JYR851756 KIN851756 KSJ851756 LCF851756 LMB851756 LVX851756 MFT851756 MPP851756 MZL851756 NJH851756 NTD851756 OCZ851756 OMV851756 OWR851756 PGN851756 PQJ851756 QAF851756 QKB851756 QTX851756 RDT851756 RNP851756 RXL851756 SHH851756 SRD851756 TAZ851756 TKV851756 TUR851756 UEN851756 UOJ851756 UYF851756 VIB851756 VRX851756 WBT851756 WLP851756 WVL851756 D917292 IZ917292 SV917292 ACR917292 AMN917292 AWJ917292 BGF917292 BQB917292 BZX917292 CJT917292 CTP917292 DDL917292 DNH917292 DXD917292 EGZ917292 EQV917292 FAR917292 FKN917292 FUJ917292 GEF917292 GOB917292 GXX917292 HHT917292 HRP917292 IBL917292 ILH917292 IVD917292 JEZ917292 JOV917292 JYR917292 KIN917292 KSJ917292 LCF917292 LMB917292 LVX917292 MFT917292 MPP917292 MZL917292 NJH917292 NTD917292 OCZ917292 OMV917292 OWR917292 PGN917292 PQJ917292 QAF917292 QKB917292 QTX917292 RDT917292 RNP917292 RXL917292 SHH917292 SRD917292 TAZ917292 TKV917292 TUR917292 UEN917292 UOJ917292 UYF917292 VIB917292 VRX917292 WBT917292 WLP917292 WVL917292 D982828 IZ982828 SV982828 ACR982828 AMN982828 AWJ982828 BGF982828 BQB982828 BZX982828 CJT982828 CTP982828 DDL982828 DNH982828 DXD982828 EGZ982828 EQV982828 FAR982828 FKN982828 FUJ982828 GEF982828 GOB982828 GXX982828 HHT982828 HRP982828 IBL982828 ILH982828 IVD982828 JEZ982828 JOV982828 JYR982828 KIN982828 KSJ982828 LCF982828 LMB982828 LVX982828 MFT982828 MPP982828 MZL982828 NJH982828 NTD982828 OCZ982828 OMV982828 OWR982828 PGN982828 PQJ982828 QAF982828 QKB982828 QTX982828 RDT982828 RNP982828 RXL982828 SHH982828 SRD982828 TAZ982828 TKV982828 TUR982828 UEN982828 UOJ982828 UYF982828 VIB982828 VRX982828 WBT982828 WLP982828">
      <formula1>$K$30:$K$32</formula1>
    </dataValidation>
    <dataValidation type="list" allowBlank="1" showInputMessage="1" showErrorMessage="1" sqref="WVK9828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324 IY65324 SU65324 ACQ65324 AMM65324 AWI65324 BGE65324 BQA65324 BZW65324 CJS65324 CTO65324 DDK65324 DNG65324 DXC65324 EGY65324 EQU65324 FAQ65324 FKM65324 FUI65324 GEE65324 GOA65324 GXW65324 HHS65324 HRO65324 IBK65324 ILG65324 IVC65324 JEY65324 JOU65324 JYQ65324 KIM65324 KSI65324 LCE65324 LMA65324 LVW65324 MFS65324 MPO65324 MZK65324 NJG65324 NTC65324 OCY65324 OMU65324 OWQ65324 PGM65324 PQI65324 QAE65324 QKA65324 QTW65324 RDS65324 RNO65324 RXK65324 SHG65324 SRC65324 TAY65324 TKU65324 TUQ65324 UEM65324 UOI65324 UYE65324 VIA65324 VRW65324 WBS65324 WLO65324 WVK65324 C130860 IY130860 SU130860 ACQ130860 AMM130860 AWI130860 BGE130860 BQA130860 BZW130860 CJS130860 CTO130860 DDK130860 DNG130860 DXC130860 EGY130860 EQU130860 FAQ130860 FKM130860 FUI130860 GEE130860 GOA130860 GXW130860 HHS130860 HRO130860 IBK130860 ILG130860 IVC130860 JEY130860 JOU130860 JYQ130860 KIM130860 KSI130860 LCE130860 LMA130860 LVW130860 MFS130860 MPO130860 MZK130860 NJG130860 NTC130860 OCY130860 OMU130860 OWQ130860 PGM130860 PQI130860 QAE130860 QKA130860 QTW130860 RDS130860 RNO130860 RXK130860 SHG130860 SRC130860 TAY130860 TKU130860 TUQ130860 UEM130860 UOI130860 UYE130860 VIA130860 VRW130860 WBS130860 WLO130860 WVK130860 C196396 IY196396 SU196396 ACQ196396 AMM196396 AWI196396 BGE196396 BQA196396 BZW196396 CJS196396 CTO196396 DDK196396 DNG196396 DXC196396 EGY196396 EQU196396 FAQ196396 FKM196396 FUI196396 GEE196396 GOA196396 GXW196396 HHS196396 HRO196396 IBK196396 ILG196396 IVC196396 JEY196396 JOU196396 JYQ196396 KIM196396 KSI196396 LCE196396 LMA196396 LVW196396 MFS196396 MPO196396 MZK196396 NJG196396 NTC196396 OCY196396 OMU196396 OWQ196396 PGM196396 PQI196396 QAE196396 QKA196396 QTW196396 RDS196396 RNO196396 RXK196396 SHG196396 SRC196396 TAY196396 TKU196396 TUQ196396 UEM196396 UOI196396 UYE196396 VIA196396 VRW196396 WBS196396 WLO196396 WVK196396 C261932 IY261932 SU261932 ACQ261932 AMM261932 AWI261932 BGE261932 BQA261932 BZW261932 CJS261932 CTO261932 DDK261932 DNG261932 DXC261932 EGY261932 EQU261932 FAQ261932 FKM261932 FUI261932 GEE261932 GOA261932 GXW261932 HHS261932 HRO261932 IBK261932 ILG261932 IVC261932 JEY261932 JOU261932 JYQ261932 KIM261932 KSI261932 LCE261932 LMA261932 LVW261932 MFS261932 MPO261932 MZK261932 NJG261932 NTC261932 OCY261932 OMU261932 OWQ261932 PGM261932 PQI261932 QAE261932 QKA261932 QTW261932 RDS261932 RNO261932 RXK261932 SHG261932 SRC261932 TAY261932 TKU261932 TUQ261932 UEM261932 UOI261932 UYE261932 VIA261932 VRW261932 WBS261932 WLO261932 WVK261932 C327468 IY327468 SU327468 ACQ327468 AMM327468 AWI327468 BGE327468 BQA327468 BZW327468 CJS327468 CTO327468 DDK327468 DNG327468 DXC327468 EGY327468 EQU327468 FAQ327468 FKM327468 FUI327468 GEE327468 GOA327468 GXW327468 HHS327468 HRO327468 IBK327468 ILG327468 IVC327468 JEY327468 JOU327468 JYQ327468 KIM327468 KSI327468 LCE327468 LMA327468 LVW327468 MFS327468 MPO327468 MZK327468 NJG327468 NTC327468 OCY327468 OMU327468 OWQ327468 PGM327468 PQI327468 QAE327468 QKA327468 QTW327468 RDS327468 RNO327468 RXK327468 SHG327468 SRC327468 TAY327468 TKU327468 TUQ327468 UEM327468 UOI327468 UYE327468 VIA327468 VRW327468 WBS327468 WLO327468 WVK327468 C393004 IY393004 SU393004 ACQ393004 AMM393004 AWI393004 BGE393004 BQA393004 BZW393004 CJS393004 CTO393004 DDK393004 DNG393004 DXC393004 EGY393004 EQU393004 FAQ393004 FKM393004 FUI393004 GEE393004 GOA393004 GXW393004 HHS393004 HRO393004 IBK393004 ILG393004 IVC393004 JEY393004 JOU393004 JYQ393004 KIM393004 KSI393004 LCE393004 LMA393004 LVW393004 MFS393004 MPO393004 MZK393004 NJG393004 NTC393004 OCY393004 OMU393004 OWQ393004 PGM393004 PQI393004 QAE393004 QKA393004 QTW393004 RDS393004 RNO393004 RXK393004 SHG393004 SRC393004 TAY393004 TKU393004 TUQ393004 UEM393004 UOI393004 UYE393004 VIA393004 VRW393004 WBS393004 WLO393004 WVK393004 C458540 IY458540 SU458540 ACQ458540 AMM458540 AWI458540 BGE458540 BQA458540 BZW458540 CJS458540 CTO458540 DDK458540 DNG458540 DXC458540 EGY458540 EQU458540 FAQ458540 FKM458540 FUI458540 GEE458540 GOA458540 GXW458540 HHS458540 HRO458540 IBK458540 ILG458540 IVC458540 JEY458540 JOU458540 JYQ458540 KIM458540 KSI458540 LCE458540 LMA458540 LVW458540 MFS458540 MPO458540 MZK458540 NJG458540 NTC458540 OCY458540 OMU458540 OWQ458540 PGM458540 PQI458540 QAE458540 QKA458540 QTW458540 RDS458540 RNO458540 RXK458540 SHG458540 SRC458540 TAY458540 TKU458540 TUQ458540 UEM458540 UOI458540 UYE458540 VIA458540 VRW458540 WBS458540 WLO458540 WVK458540 C524076 IY524076 SU524076 ACQ524076 AMM524076 AWI524076 BGE524076 BQA524076 BZW524076 CJS524076 CTO524076 DDK524076 DNG524076 DXC524076 EGY524076 EQU524076 FAQ524076 FKM524076 FUI524076 GEE524076 GOA524076 GXW524076 HHS524076 HRO524076 IBK524076 ILG524076 IVC524076 JEY524076 JOU524076 JYQ524076 KIM524076 KSI524076 LCE524076 LMA524076 LVW524076 MFS524076 MPO524076 MZK524076 NJG524076 NTC524076 OCY524076 OMU524076 OWQ524076 PGM524076 PQI524076 QAE524076 QKA524076 QTW524076 RDS524076 RNO524076 RXK524076 SHG524076 SRC524076 TAY524076 TKU524076 TUQ524076 UEM524076 UOI524076 UYE524076 VIA524076 VRW524076 WBS524076 WLO524076 WVK524076 C589612 IY589612 SU589612 ACQ589612 AMM589612 AWI589612 BGE589612 BQA589612 BZW589612 CJS589612 CTO589612 DDK589612 DNG589612 DXC589612 EGY589612 EQU589612 FAQ589612 FKM589612 FUI589612 GEE589612 GOA589612 GXW589612 HHS589612 HRO589612 IBK589612 ILG589612 IVC589612 JEY589612 JOU589612 JYQ589612 KIM589612 KSI589612 LCE589612 LMA589612 LVW589612 MFS589612 MPO589612 MZK589612 NJG589612 NTC589612 OCY589612 OMU589612 OWQ589612 PGM589612 PQI589612 QAE589612 QKA589612 QTW589612 RDS589612 RNO589612 RXK589612 SHG589612 SRC589612 TAY589612 TKU589612 TUQ589612 UEM589612 UOI589612 UYE589612 VIA589612 VRW589612 WBS589612 WLO589612 WVK589612 C655148 IY655148 SU655148 ACQ655148 AMM655148 AWI655148 BGE655148 BQA655148 BZW655148 CJS655148 CTO655148 DDK655148 DNG655148 DXC655148 EGY655148 EQU655148 FAQ655148 FKM655148 FUI655148 GEE655148 GOA655148 GXW655148 HHS655148 HRO655148 IBK655148 ILG655148 IVC655148 JEY655148 JOU655148 JYQ655148 KIM655148 KSI655148 LCE655148 LMA655148 LVW655148 MFS655148 MPO655148 MZK655148 NJG655148 NTC655148 OCY655148 OMU655148 OWQ655148 PGM655148 PQI655148 QAE655148 QKA655148 QTW655148 RDS655148 RNO655148 RXK655148 SHG655148 SRC655148 TAY655148 TKU655148 TUQ655148 UEM655148 UOI655148 UYE655148 VIA655148 VRW655148 WBS655148 WLO655148 WVK655148 C720684 IY720684 SU720684 ACQ720684 AMM720684 AWI720684 BGE720684 BQA720684 BZW720684 CJS720684 CTO720684 DDK720684 DNG720684 DXC720684 EGY720684 EQU720684 FAQ720684 FKM720684 FUI720684 GEE720684 GOA720684 GXW720684 HHS720684 HRO720684 IBK720684 ILG720684 IVC720684 JEY720684 JOU720684 JYQ720684 KIM720684 KSI720684 LCE720684 LMA720684 LVW720684 MFS720684 MPO720684 MZK720684 NJG720684 NTC720684 OCY720684 OMU720684 OWQ720684 PGM720684 PQI720684 QAE720684 QKA720684 QTW720684 RDS720684 RNO720684 RXK720684 SHG720684 SRC720684 TAY720684 TKU720684 TUQ720684 UEM720684 UOI720684 UYE720684 VIA720684 VRW720684 WBS720684 WLO720684 WVK720684 C786220 IY786220 SU786220 ACQ786220 AMM786220 AWI786220 BGE786220 BQA786220 BZW786220 CJS786220 CTO786220 DDK786220 DNG786220 DXC786220 EGY786220 EQU786220 FAQ786220 FKM786220 FUI786220 GEE786220 GOA786220 GXW786220 HHS786220 HRO786220 IBK786220 ILG786220 IVC786220 JEY786220 JOU786220 JYQ786220 KIM786220 KSI786220 LCE786220 LMA786220 LVW786220 MFS786220 MPO786220 MZK786220 NJG786220 NTC786220 OCY786220 OMU786220 OWQ786220 PGM786220 PQI786220 QAE786220 QKA786220 QTW786220 RDS786220 RNO786220 RXK786220 SHG786220 SRC786220 TAY786220 TKU786220 TUQ786220 UEM786220 UOI786220 UYE786220 VIA786220 VRW786220 WBS786220 WLO786220 WVK786220 C851756 IY851756 SU851756 ACQ851756 AMM851756 AWI851756 BGE851756 BQA851756 BZW851756 CJS851756 CTO851756 DDK851756 DNG851756 DXC851756 EGY851756 EQU851756 FAQ851756 FKM851756 FUI851756 GEE851756 GOA851756 GXW851756 HHS851756 HRO851756 IBK851756 ILG851756 IVC851756 JEY851756 JOU851756 JYQ851756 KIM851756 KSI851756 LCE851756 LMA851756 LVW851756 MFS851756 MPO851756 MZK851756 NJG851756 NTC851756 OCY851756 OMU851756 OWQ851756 PGM851756 PQI851756 QAE851756 QKA851756 QTW851756 RDS851756 RNO851756 RXK851756 SHG851756 SRC851756 TAY851756 TKU851756 TUQ851756 UEM851756 UOI851756 UYE851756 VIA851756 VRW851756 WBS851756 WLO851756 WVK851756 C917292 IY917292 SU917292 ACQ917292 AMM917292 AWI917292 BGE917292 BQA917292 BZW917292 CJS917292 CTO917292 DDK917292 DNG917292 DXC917292 EGY917292 EQU917292 FAQ917292 FKM917292 FUI917292 GEE917292 GOA917292 GXW917292 HHS917292 HRO917292 IBK917292 ILG917292 IVC917292 JEY917292 JOU917292 JYQ917292 KIM917292 KSI917292 LCE917292 LMA917292 LVW917292 MFS917292 MPO917292 MZK917292 NJG917292 NTC917292 OCY917292 OMU917292 OWQ917292 PGM917292 PQI917292 QAE917292 QKA917292 QTW917292 RDS917292 RNO917292 RXK917292 SHG917292 SRC917292 TAY917292 TKU917292 TUQ917292 UEM917292 UOI917292 UYE917292 VIA917292 VRW917292 WBS917292 WLO917292 WVK917292 C982828 IY982828 SU982828 ACQ982828 AMM982828 AWI982828 BGE982828 BQA982828 BZW982828 CJS982828 CTO982828 DDK982828 DNG982828 DXC982828 EGY982828 EQU982828 FAQ982828 FKM982828 FUI982828 GEE982828 GOA982828 GXW982828 HHS982828 HRO982828 IBK982828 ILG982828 IVC982828 JEY982828 JOU982828 JYQ982828 KIM982828 KSI982828 LCE982828 LMA982828 LVW982828 MFS982828 MPO982828 MZK982828 NJG982828 NTC982828 OCY982828 OMU982828 OWQ982828 PGM982828 PQI982828 QAE982828 QKA982828 QTW982828 RDS982828 RNO982828 RXK982828 SHG982828 SRC982828 TAY982828 TKU982828 TUQ982828 UEM982828 UOI982828 UYE982828 VIA982828 VRW982828 WBS982828 WLO982828 B13">
      <formula1>$N$28:$N$48</formula1>
    </dataValidation>
    <dataValidation type="list" allowBlank="1" showInputMessage="1" showErrorMessage="1" sqref="REC982859:REC982861 JI59:JI61 TE59:TE61 ADA59:ADA61 AMW59:AMW61 AWS59:AWS61 BGO59:BGO61 BQK59:BQK61 CAG59:CAG61 CKC59:CKC61 CTY59:CTY61 DDU59:DDU61 DNQ59:DNQ61 DXM59:DXM61 EHI59:EHI61 ERE59:ERE61 FBA59:FBA61 FKW59:FKW61 FUS59:FUS61 GEO59:GEO61 GOK59:GOK61 GYG59:GYG61 HIC59:HIC61 HRY59:HRY61 IBU59:IBU61 ILQ59:ILQ61 IVM59:IVM61 JFI59:JFI61 JPE59:JPE61 JZA59:JZA61 KIW59:KIW61 KSS59:KSS61 LCO59:LCO61 LMK59:LMK61 LWG59:LWG61 MGC59:MGC61 MPY59:MPY61 MZU59:MZU61 NJQ59:NJQ61 NTM59:NTM61 ODI59:ODI61 ONE59:ONE61 OXA59:OXA61 PGW59:PGW61 PQS59:PQS61 QAO59:QAO61 QKK59:QKK61 QUG59:QUG61 REC59:REC61 RNY59:RNY61 RXU59:RXU61 SHQ59:SHQ61 SRM59:SRM61 TBI59:TBI61 TLE59:TLE61 TVA59:TVA61 UEW59:UEW61 UOS59:UOS61 UYO59:UYO61 VIK59:VIK61 VSG59:VSG61 WCC59:WCC61 WLY59:WLY61 WVU59:WVU61 RNY982859:RNY982861 JI65355:JI65357 TE65355:TE65357 ADA65355:ADA65357 AMW65355:AMW65357 AWS65355:AWS65357 BGO65355:BGO65357 BQK65355:BQK65357 CAG65355:CAG65357 CKC65355:CKC65357 CTY65355:CTY65357 DDU65355:DDU65357 DNQ65355:DNQ65357 DXM65355:DXM65357 EHI65355:EHI65357 ERE65355:ERE65357 FBA65355:FBA65357 FKW65355:FKW65357 FUS65355:FUS65357 GEO65355:GEO65357 GOK65355:GOK65357 GYG65355:GYG65357 HIC65355:HIC65357 HRY65355:HRY65357 IBU65355:IBU65357 ILQ65355:ILQ65357 IVM65355:IVM65357 JFI65355:JFI65357 JPE65355:JPE65357 JZA65355:JZA65357 KIW65355:KIW65357 KSS65355:KSS65357 LCO65355:LCO65357 LMK65355:LMK65357 LWG65355:LWG65357 MGC65355:MGC65357 MPY65355:MPY65357 MZU65355:MZU65357 NJQ65355:NJQ65357 NTM65355:NTM65357 ODI65355:ODI65357 ONE65355:ONE65357 OXA65355:OXA65357 PGW65355:PGW65357 PQS65355:PQS65357 QAO65355:QAO65357 QKK65355:QKK65357 QUG65355:QUG65357 REC65355:REC65357 RNY65355:RNY65357 RXU65355:RXU65357 SHQ65355:SHQ65357 SRM65355:SRM65357 TBI65355:TBI65357 TLE65355:TLE65357 TVA65355:TVA65357 UEW65355:UEW65357 UOS65355:UOS65357 UYO65355:UYO65357 VIK65355:VIK65357 VSG65355:VSG65357 WCC65355:WCC65357 WLY65355:WLY65357 WVU65355:WVU65357 RXU982859:RXU982861 JI130891:JI130893 TE130891:TE130893 ADA130891:ADA130893 AMW130891:AMW130893 AWS130891:AWS130893 BGO130891:BGO130893 BQK130891:BQK130893 CAG130891:CAG130893 CKC130891:CKC130893 CTY130891:CTY130893 DDU130891:DDU130893 DNQ130891:DNQ130893 DXM130891:DXM130893 EHI130891:EHI130893 ERE130891:ERE130893 FBA130891:FBA130893 FKW130891:FKW130893 FUS130891:FUS130893 GEO130891:GEO130893 GOK130891:GOK130893 GYG130891:GYG130893 HIC130891:HIC130893 HRY130891:HRY130893 IBU130891:IBU130893 ILQ130891:ILQ130893 IVM130891:IVM130893 JFI130891:JFI130893 JPE130891:JPE130893 JZA130891:JZA130893 KIW130891:KIW130893 KSS130891:KSS130893 LCO130891:LCO130893 LMK130891:LMK130893 LWG130891:LWG130893 MGC130891:MGC130893 MPY130891:MPY130893 MZU130891:MZU130893 NJQ130891:NJQ130893 NTM130891:NTM130893 ODI130891:ODI130893 ONE130891:ONE130893 OXA130891:OXA130893 PGW130891:PGW130893 PQS130891:PQS130893 QAO130891:QAO130893 QKK130891:QKK130893 QUG130891:QUG130893 REC130891:REC130893 RNY130891:RNY130893 RXU130891:RXU130893 SHQ130891:SHQ130893 SRM130891:SRM130893 TBI130891:TBI130893 TLE130891:TLE130893 TVA130891:TVA130893 UEW130891:UEW130893 UOS130891:UOS130893 UYO130891:UYO130893 VIK130891:VIK130893 VSG130891:VSG130893 WCC130891:WCC130893 WLY130891:WLY130893 WVU130891:WVU130893 SHQ982859:SHQ982861 JI196427:JI196429 TE196427:TE196429 ADA196427:ADA196429 AMW196427:AMW196429 AWS196427:AWS196429 BGO196427:BGO196429 BQK196427:BQK196429 CAG196427:CAG196429 CKC196427:CKC196429 CTY196427:CTY196429 DDU196427:DDU196429 DNQ196427:DNQ196429 DXM196427:DXM196429 EHI196427:EHI196429 ERE196427:ERE196429 FBA196427:FBA196429 FKW196427:FKW196429 FUS196427:FUS196429 GEO196427:GEO196429 GOK196427:GOK196429 GYG196427:GYG196429 HIC196427:HIC196429 HRY196427:HRY196429 IBU196427:IBU196429 ILQ196427:ILQ196429 IVM196427:IVM196429 JFI196427:JFI196429 JPE196427:JPE196429 JZA196427:JZA196429 KIW196427:KIW196429 KSS196427:KSS196429 LCO196427:LCO196429 LMK196427:LMK196429 LWG196427:LWG196429 MGC196427:MGC196429 MPY196427:MPY196429 MZU196427:MZU196429 NJQ196427:NJQ196429 NTM196427:NTM196429 ODI196427:ODI196429 ONE196427:ONE196429 OXA196427:OXA196429 PGW196427:PGW196429 PQS196427:PQS196429 QAO196427:QAO196429 QKK196427:QKK196429 QUG196427:QUG196429 REC196427:REC196429 RNY196427:RNY196429 RXU196427:RXU196429 SHQ196427:SHQ196429 SRM196427:SRM196429 TBI196427:TBI196429 TLE196427:TLE196429 TVA196427:TVA196429 UEW196427:UEW196429 UOS196427:UOS196429 UYO196427:UYO196429 VIK196427:VIK196429 VSG196427:VSG196429 WCC196427:WCC196429 WLY196427:WLY196429 WVU196427:WVU196429 SRM982859:SRM982861 JI261963:JI261965 TE261963:TE261965 ADA261963:ADA261965 AMW261963:AMW261965 AWS261963:AWS261965 BGO261963:BGO261965 BQK261963:BQK261965 CAG261963:CAG261965 CKC261963:CKC261965 CTY261963:CTY261965 DDU261963:DDU261965 DNQ261963:DNQ261965 DXM261963:DXM261965 EHI261963:EHI261965 ERE261963:ERE261965 FBA261963:FBA261965 FKW261963:FKW261965 FUS261963:FUS261965 GEO261963:GEO261965 GOK261963:GOK261965 GYG261963:GYG261965 HIC261963:HIC261965 HRY261963:HRY261965 IBU261963:IBU261965 ILQ261963:ILQ261965 IVM261963:IVM261965 JFI261963:JFI261965 JPE261963:JPE261965 JZA261963:JZA261965 KIW261963:KIW261965 KSS261963:KSS261965 LCO261963:LCO261965 LMK261963:LMK261965 LWG261963:LWG261965 MGC261963:MGC261965 MPY261963:MPY261965 MZU261963:MZU261965 NJQ261963:NJQ261965 NTM261963:NTM261965 ODI261963:ODI261965 ONE261963:ONE261965 OXA261963:OXA261965 PGW261963:PGW261965 PQS261963:PQS261965 QAO261963:QAO261965 QKK261963:QKK261965 QUG261963:QUG261965 REC261963:REC261965 RNY261963:RNY261965 RXU261963:RXU261965 SHQ261963:SHQ261965 SRM261963:SRM261965 TBI261963:TBI261965 TLE261963:TLE261965 TVA261963:TVA261965 UEW261963:UEW261965 UOS261963:UOS261965 UYO261963:UYO261965 VIK261963:VIK261965 VSG261963:VSG261965 WCC261963:WCC261965 WLY261963:WLY261965 WVU261963:WVU261965 TBI982859:TBI982861 JI327499:JI327501 TE327499:TE327501 ADA327499:ADA327501 AMW327499:AMW327501 AWS327499:AWS327501 BGO327499:BGO327501 BQK327499:BQK327501 CAG327499:CAG327501 CKC327499:CKC327501 CTY327499:CTY327501 DDU327499:DDU327501 DNQ327499:DNQ327501 DXM327499:DXM327501 EHI327499:EHI327501 ERE327499:ERE327501 FBA327499:FBA327501 FKW327499:FKW327501 FUS327499:FUS327501 GEO327499:GEO327501 GOK327499:GOK327501 GYG327499:GYG327501 HIC327499:HIC327501 HRY327499:HRY327501 IBU327499:IBU327501 ILQ327499:ILQ327501 IVM327499:IVM327501 JFI327499:JFI327501 JPE327499:JPE327501 JZA327499:JZA327501 KIW327499:KIW327501 KSS327499:KSS327501 LCO327499:LCO327501 LMK327499:LMK327501 LWG327499:LWG327501 MGC327499:MGC327501 MPY327499:MPY327501 MZU327499:MZU327501 NJQ327499:NJQ327501 NTM327499:NTM327501 ODI327499:ODI327501 ONE327499:ONE327501 OXA327499:OXA327501 PGW327499:PGW327501 PQS327499:PQS327501 QAO327499:QAO327501 QKK327499:QKK327501 QUG327499:QUG327501 REC327499:REC327501 RNY327499:RNY327501 RXU327499:RXU327501 SHQ327499:SHQ327501 SRM327499:SRM327501 TBI327499:TBI327501 TLE327499:TLE327501 TVA327499:TVA327501 UEW327499:UEW327501 UOS327499:UOS327501 UYO327499:UYO327501 VIK327499:VIK327501 VSG327499:VSG327501 WCC327499:WCC327501 WLY327499:WLY327501 WVU327499:WVU327501 TLE982859:TLE982861 JI393035:JI393037 TE393035:TE393037 ADA393035:ADA393037 AMW393035:AMW393037 AWS393035:AWS393037 BGO393035:BGO393037 BQK393035:BQK393037 CAG393035:CAG393037 CKC393035:CKC393037 CTY393035:CTY393037 DDU393035:DDU393037 DNQ393035:DNQ393037 DXM393035:DXM393037 EHI393035:EHI393037 ERE393035:ERE393037 FBA393035:FBA393037 FKW393035:FKW393037 FUS393035:FUS393037 GEO393035:GEO393037 GOK393035:GOK393037 GYG393035:GYG393037 HIC393035:HIC393037 HRY393035:HRY393037 IBU393035:IBU393037 ILQ393035:ILQ393037 IVM393035:IVM393037 JFI393035:JFI393037 JPE393035:JPE393037 JZA393035:JZA393037 KIW393035:KIW393037 KSS393035:KSS393037 LCO393035:LCO393037 LMK393035:LMK393037 LWG393035:LWG393037 MGC393035:MGC393037 MPY393035:MPY393037 MZU393035:MZU393037 NJQ393035:NJQ393037 NTM393035:NTM393037 ODI393035:ODI393037 ONE393035:ONE393037 OXA393035:OXA393037 PGW393035:PGW393037 PQS393035:PQS393037 QAO393035:QAO393037 QKK393035:QKK393037 QUG393035:QUG393037 REC393035:REC393037 RNY393035:RNY393037 RXU393035:RXU393037 SHQ393035:SHQ393037 SRM393035:SRM393037 TBI393035:TBI393037 TLE393035:TLE393037 TVA393035:TVA393037 UEW393035:UEW393037 UOS393035:UOS393037 UYO393035:UYO393037 VIK393035:VIK393037 VSG393035:VSG393037 WCC393035:WCC393037 WLY393035:WLY393037 WVU393035:WVU393037 TVA982859:TVA982861 JI458571:JI458573 TE458571:TE458573 ADA458571:ADA458573 AMW458571:AMW458573 AWS458571:AWS458573 BGO458571:BGO458573 BQK458571:BQK458573 CAG458571:CAG458573 CKC458571:CKC458573 CTY458571:CTY458573 DDU458571:DDU458573 DNQ458571:DNQ458573 DXM458571:DXM458573 EHI458571:EHI458573 ERE458571:ERE458573 FBA458571:FBA458573 FKW458571:FKW458573 FUS458571:FUS458573 GEO458571:GEO458573 GOK458571:GOK458573 GYG458571:GYG458573 HIC458571:HIC458573 HRY458571:HRY458573 IBU458571:IBU458573 ILQ458571:ILQ458573 IVM458571:IVM458573 JFI458571:JFI458573 JPE458571:JPE458573 JZA458571:JZA458573 KIW458571:KIW458573 KSS458571:KSS458573 LCO458571:LCO458573 LMK458571:LMK458573 LWG458571:LWG458573 MGC458571:MGC458573 MPY458571:MPY458573 MZU458571:MZU458573 NJQ458571:NJQ458573 NTM458571:NTM458573 ODI458571:ODI458573 ONE458571:ONE458573 OXA458571:OXA458573 PGW458571:PGW458573 PQS458571:PQS458573 QAO458571:QAO458573 QKK458571:QKK458573 QUG458571:QUG458573 REC458571:REC458573 RNY458571:RNY458573 RXU458571:RXU458573 SHQ458571:SHQ458573 SRM458571:SRM458573 TBI458571:TBI458573 TLE458571:TLE458573 TVA458571:TVA458573 UEW458571:UEW458573 UOS458571:UOS458573 UYO458571:UYO458573 VIK458571:VIK458573 VSG458571:VSG458573 WCC458571:WCC458573 WLY458571:WLY458573 WVU458571:WVU458573 UEW982859:UEW982861 JI524107:JI524109 TE524107:TE524109 ADA524107:ADA524109 AMW524107:AMW524109 AWS524107:AWS524109 BGO524107:BGO524109 BQK524107:BQK524109 CAG524107:CAG524109 CKC524107:CKC524109 CTY524107:CTY524109 DDU524107:DDU524109 DNQ524107:DNQ524109 DXM524107:DXM524109 EHI524107:EHI524109 ERE524107:ERE524109 FBA524107:FBA524109 FKW524107:FKW524109 FUS524107:FUS524109 GEO524107:GEO524109 GOK524107:GOK524109 GYG524107:GYG524109 HIC524107:HIC524109 HRY524107:HRY524109 IBU524107:IBU524109 ILQ524107:ILQ524109 IVM524107:IVM524109 JFI524107:JFI524109 JPE524107:JPE524109 JZA524107:JZA524109 KIW524107:KIW524109 KSS524107:KSS524109 LCO524107:LCO524109 LMK524107:LMK524109 LWG524107:LWG524109 MGC524107:MGC524109 MPY524107:MPY524109 MZU524107:MZU524109 NJQ524107:NJQ524109 NTM524107:NTM524109 ODI524107:ODI524109 ONE524107:ONE524109 OXA524107:OXA524109 PGW524107:PGW524109 PQS524107:PQS524109 QAO524107:QAO524109 QKK524107:QKK524109 QUG524107:QUG524109 REC524107:REC524109 RNY524107:RNY524109 RXU524107:RXU524109 SHQ524107:SHQ524109 SRM524107:SRM524109 TBI524107:TBI524109 TLE524107:TLE524109 TVA524107:TVA524109 UEW524107:UEW524109 UOS524107:UOS524109 UYO524107:UYO524109 VIK524107:VIK524109 VSG524107:VSG524109 WCC524107:WCC524109 WLY524107:WLY524109 WVU524107:WVU524109 UOS982859:UOS982861 JI589643:JI589645 TE589643:TE589645 ADA589643:ADA589645 AMW589643:AMW589645 AWS589643:AWS589645 BGO589643:BGO589645 BQK589643:BQK589645 CAG589643:CAG589645 CKC589643:CKC589645 CTY589643:CTY589645 DDU589643:DDU589645 DNQ589643:DNQ589645 DXM589643:DXM589645 EHI589643:EHI589645 ERE589643:ERE589645 FBA589643:FBA589645 FKW589643:FKW589645 FUS589643:FUS589645 GEO589643:GEO589645 GOK589643:GOK589645 GYG589643:GYG589645 HIC589643:HIC589645 HRY589643:HRY589645 IBU589643:IBU589645 ILQ589643:ILQ589645 IVM589643:IVM589645 JFI589643:JFI589645 JPE589643:JPE589645 JZA589643:JZA589645 KIW589643:KIW589645 KSS589643:KSS589645 LCO589643:LCO589645 LMK589643:LMK589645 LWG589643:LWG589645 MGC589643:MGC589645 MPY589643:MPY589645 MZU589643:MZU589645 NJQ589643:NJQ589645 NTM589643:NTM589645 ODI589643:ODI589645 ONE589643:ONE589645 OXA589643:OXA589645 PGW589643:PGW589645 PQS589643:PQS589645 QAO589643:QAO589645 QKK589643:QKK589645 QUG589643:QUG589645 REC589643:REC589645 RNY589643:RNY589645 RXU589643:RXU589645 SHQ589643:SHQ589645 SRM589643:SRM589645 TBI589643:TBI589645 TLE589643:TLE589645 TVA589643:TVA589645 UEW589643:UEW589645 UOS589643:UOS589645 UYO589643:UYO589645 VIK589643:VIK589645 VSG589643:VSG589645 WCC589643:WCC589645 WLY589643:WLY589645 WVU589643:WVU589645 UYO982859:UYO982861 JI655179:JI655181 TE655179:TE655181 ADA655179:ADA655181 AMW655179:AMW655181 AWS655179:AWS655181 BGO655179:BGO655181 BQK655179:BQK655181 CAG655179:CAG655181 CKC655179:CKC655181 CTY655179:CTY655181 DDU655179:DDU655181 DNQ655179:DNQ655181 DXM655179:DXM655181 EHI655179:EHI655181 ERE655179:ERE655181 FBA655179:FBA655181 FKW655179:FKW655181 FUS655179:FUS655181 GEO655179:GEO655181 GOK655179:GOK655181 GYG655179:GYG655181 HIC655179:HIC655181 HRY655179:HRY655181 IBU655179:IBU655181 ILQ655179:ILQ655181 IVM655179:IVM655181 JFI655179:JFI655181 JPE655179:JPE655181 JZA655179:JZA655181 KIW655179:KIW655181 KSS655179:KSS655181 LCO655179:LCO655181 LMK655179:LMK655181 LWG655179:LWG655181 MGC655179:MGC655181 MPY655179:MPY655181 MZU655179:MZU655181 NJQ655179:NJQ655181 NTM655179:NTM655181 ODI655179:ODI655181 ONE655179:ONE655181 OXA655179:OXA655181 PGW655179:PGW655181 PQS655179:PQS655181 QAO655179:QAO655181 QKK655179:QKK655181 QUG655179:QUG655181 REC655179:REC655181 RNY655179:RNY655181 RXU655179:RXU655181 SHQ655179:SHQ655181 SRM655179:SRM655181 TBI655179:TBI655181 TLE655179:TLE655181 TVA655179:TVA655181 UEW655179:UEW655181 UOS655179:UOS655181 UYO655179:UYO655181 VIK655179:VIK655181 VSG655179:VSG655181 WCC655179:WCC655181 WLY655179:WLY655181 WVU655179:WVU655181 VIK982859:VIK982861 JI720715:JI720717 TE720715:TE720717 ADA720715:ADA720717 AMW720715:AMW720717 AWS720715:AWS720717 BGO720715:BGO720717 BQK720715:BQK720717 CAG720715:CAG720717 CKC720715:CKC720717 CTY720715:CTY720717 DDU720715:DDU720717 DNQ720715:DNQ720717 DXM720715:DXM720717 EHI720715:EHI720717 ERE720715:ERE720717 FBA720715:FBA720717 FKW720715:FKW720717 FUS720715:FUS720717 GEO720715:GEO720717 GOK720715:GOK720717 GYG720715:GYG720717 HIC720715:HIC720717 HRY720715:HRY720717 IBU720715:IBU720717 ILQ720715:ILQ720717 IVM720715:IVM720717 JFI720715:JFI720717 JPE720715:JPE720717 JZA720715:JZA720717 KIW720715:KIW720717 KSS720715:KSS720717 LCO720715:LCO720717 LMK720715:LMK720717 LWG720715:LWG720717 MGC720715:MGC720717 MPY720715:MPY720717 MZU720715:MZU720717 NJQ720715:NJQ720717 NTM720715:NTM720717 ODI720715:ODI720717 ONE720715:ONE720717 OXA720715:OXA720717 PGW720715:PGW720717 PQS720715:PQS720717 QAO720715:QAO720717 QKK720715:QKK720717 QUG720715:QUG720717 REC720715:REC720717 RNY720715:RNY720717 RXU720715:RXU720717 SHQ720715:SHQ720717 SRM720715:SRM720717 TBI720715:TBI720717 TLE720715:TLE720717 TVA720715:TVA720717 UEW720715:UEW720717 UOS720715:UOS720717 UYO720715:UYO720717 VIK720715:VIK720717 VSG720715:VSG720717 WCC720715:WCC720717 WLY720715:WLY720717 WVU720715:WVU720717 VSG982859:VSG982861 JI786251:JI786253 TE786251:TE786253 ADA786251:ADA786253 AMW786251:AMW786253 AWS786251:AWS786253 BGO786251:BGO786253 BQK786251:BQK786253 CAG786251:CAG786253 CKC786251:CKC786253 CTY786251:CTY786253 DDU786251:DDU786253 DNQ786251:DNQ786253 DXM786251:DXM786253 EHI786251:EHI786253 ERE786251:ERE786253 FBA786251:FBA786253 FKW786251:FKW786253 FUS786251:FUS786253 GEO786251:GEO786253 GOK786251:GOK786253 GYG786251:GYG786253 HIC786251:HIC786253 HRY786251:HRY786253 IBU786251:IBU786253 ILQ786251:ILQ786253 IVM786251:IVM786253 JFI786251:JFI786253 JPE786251:JPE786253 JZA786251:JZA786253 KIW786251:KIW786253 KSS786251:KSS786253 LCO786251:LCO786253 LMK786251:LMK786253 LWG786251:LWG786253 MGC786251:MGC786253 MPY786251:MPY786253 MZU786251:MZU786253 NJQ786251:NJQ786253 NTM786251:NTM786253 ODI786251:ODI786253 ONE786251:ONE786253 OXA786251:OXA786253 PGW786251:PGW786253 PQS786251:PQS786253 QAO786251:QAO786253 QKK786251:QKK786253 QUG786251:QUG786253 REC786251:REC786253 RNY786251:RNY786253 RXU786251:RXU786253 SHQ786251:SHQ786253 SRM786251:SRM786253 TBI786251:TBI786253 TLE786251:TLE786253 TVA786251:TVA786253 UEW786251:UEW786253 UOS786251:UOS786253 UYO786251:UYO786253 VIK786251:VIK786253 VSG786251:VSG786253 WCC786251:WCC786253 WLY786251:WLY786253 WVU786251:WVU786253 WCC982859:WCC982861 JI851787:JI851789 TE851787:TE851789 ADA851787:ADA851789 AMW851787:AMW851789 AWS851787:AWS851789 BGO851787:BGO851789 BQK851787:BQK851789 CAG851787:CAG851789 CKC851787:CKC851789 CTY851787:CTY851789 DDU851787:DDU851789 DNQ851787:DNQ851789 DXM851787:DXM851789 EHI851787:EHI851789 ERE851787:ERE851789 FBA851787:FBA851789 FKW851787:FKW851789 FUS851787:FUS851789 GEO851787:GEO851789 GOK851787:GOK851789 GYG851787:GYG851789 HIC851787:HIC851789 HRY851787:HRY851789 IBU851787:IBU851789 ILQ851787:ILQ851789 IVM851787:IVM851789 JFI851787:JFI851789 JPE851787:JPE851789 JZA851787:JZA851789 KIW851787:KIW851789 KSS851787:KSS851789 LCO851787:LCO851789 LMK851787:LMK851789 LWG851787:LWG851789 MGC851787:MGC851789 MPY851787:MPY851789 MZU851787:MZU851789 NJQ851787:NJQ851789 NTM851787:NTM851789 ODI851787:ODI851789 ONE851787:ONE851789 OXA851787:OXA851789 PGW851787:PGW851789 PQS851787:PQS851789 QAO851787:QAO851789 QKK851787:QKK851789 QUG851787:QUG851789 REC851787:REC851789 RNY851787:RNY851789 RXU851787:RXU851789 SHQ851787:SHQ851789 SRM851787:SRM851789 TBI851787:TBI851789 TLE851787:TLE851789 TVA851787:TVA851789 UEW851787:UEW851789 UOS851787:UOS851789 UYO851787:UYO851789 VIK851787:VIK851789 VSG851787:VSG851789 WCC851787:WCC851789 WLY851787:WLY851789 WVU851787:WVU851789 WLY982859:WLY982861 JI917323:JI917325 TE917323:TE917325 ADA917323:ADA917325 AMW917323:AMW917325 AWS917323:AWS917325 BGO917323:BGO917325 BQK917323:BQK917325 CAG917323:CAG917325 CKC917323:CKC917325 CTY917323:CTY917325 DDU917323:DDU917325 DNQ917323:DNQ917325 DXM917323:DXM917325 EHI917323:EHI917325 ERE917323:ERE917325 FBA917323:FBA917325 FKW917323:FKW917325 FUS917323:FUS917325 GEO917323:GEO917325 GOK917323:GOK917325 GYG917323:GYG917325 HIC917323:HIC917325 HRY917323:HRY917325 IBU917323:IBU917325 ILQ917323:ILQ917325 IVM917323:IVM917325 JFI917323:JFI917325 JPE917323:JPE917325 JZA917323:JZA917325 KIW917323:KIW917325 KSS917323:KSS917325 LCO917323:LCO917325 LMK917323:LMK917325 LWG917323:LWG917325 MGC917323:MGC917325 MPY917323:MPY917325 MZU917323:MZU917325 NJQ917323:NJQ917325 NTM917323:NTM917325 ODI917323:ODI917325 ONE917323:ONE917325 OXA917323:OXA917325 PGW917323:PGW917325 PQS917323:PQS917325 QAO917323:QAO917325 QKK917323:QKK917325 QUG917323:QUG917325 REC917323:REC917325 RNY917323:RNY917325 RXU917323:RXU917325 SHQ917323:SHQ917325 SRM917323:SRM917325 TBI917323:TBI917325 TLE917323:TLE917325 TVA917323:TVA917325 UEW917323:UEW917325 UOS917323:UOS917325 UYO917323:UYO917325 VIK917323:VIK917325 VSG917323:VSG917325 WCC917323:WCC917325 WLY917323:WLY917325 WVU917323:WVU917325 WVU982859:WVU982861 JI982859:JI982861 TE982859:TE982861 ADA982859:ADA982861 AMW982859:AMW982861 AWS982859:AWS982861 BGO982859:BGO982861 BQK982859:BQK982861 CAG982859:CAG982861 CKC982859:CKC982861 CTY982859:CTY982861 DDU982859:DDU982861 DNQ982859:DNQ982861 DXM982859:DXM982861 EHI982859:EHI982861 ERE982859:ERE982861 FBA982859:FBA982861 FKW982859:FKW982861 FUS982859:FUS982861 GEO982859:GEO982861 GOK982859:GOK982861 GYG982859:GYG982861 HIC982859:HIC982861 HRY982859:HRY982861 IBU982859:IBU982861 ILQ982859:ILQ982861 IVM982859:IVM982861 JFI982859:JFI982861 JPE982859:JPE982861 JZA982859:JZA982861 KIW982859:KIW982861 KSS982859:KSS982861 LCO982859:LCO982861 LMK982859:LMK982861 LWG982859:LWG982861 MGC982859:MGC982861 MPY982859:MPY982861 MZU982859:MZU982861 NJQ982859:NJQ982861 NTM982859:NTM982861 ODI982859:ODI982861 ONE982859:ONE982861 OXA982859:OXA982861 PGW982859:PGW982861 PQS982859:PQS982861 QAO982859:QAO982861 QKK982859:QKK982861 QUG982859:QUG982861">
      <formula1>KG59:KI59</formula1>
    </dataValidation>
    <dataValidation type="list" allowBlank="1" showInputMessage="1" showErrorMessage="1" sqref="REC982862:REC983220 JI62:JI420 TE62:TE420 ADA62:ADA420 AMW62:AMW420 AWS62:AWS420 BGO62:BGO420 BQK62:BQK420 CAG62:CAG420 CKC62:CKC420 CTY62:CTY420 DDU62:DDU420 DNQ62:DNQ420 DXM62:DXM420 EHI62:EHI420 ERE62:ERE420 FBA62:FBA420 FKW62:FKW420 FUS62:FUS420 GEO62:GEO420 GOK62:GOK420 GYG62:GYG420 HIC62:HIC420 HRY62:HRY420 IBU62:IBU420 ILQ62:ILQ420 IVM62:IVM420 JFI62:JFI420 JPE62:JPE420 JZA62:JZA420 KIW62:KIW420 KSS62:KSS420 LCO62:LCO420 LMK62:LMK420 LWG62:LWG420 MGC62:MGC420 MPY62:MPY420 MZU62:MZU420 NJQ62:NJQ420 NTM62:NTM420 ODI62:ODI420 ONE62:ONE420 OXA62:OXA420 PGW62:PGW420 PQS62:PQS420 QAO62:QAO420 QKK62:QKK420 QUG62:QUG420 REC62:REC420 RNY62:RNY420 RXU62:RXU420 SHQ62:SHQ420 SRM62:SRM420 TBI62:TBI420 TLE62:TLE420 TVA62:TVA420 UEW62:UEW420 UOS62:UOS420 UYO62:UYO420 VIK62:VIK420 VSG62:VSG420 WCC62:WCC420 WLY62:WLY420 WVU62:WVU420 RNY982862:RNY983220 JI65358:JI65716 TE65358:TE65716 ADA65358:ADA65716 AMW65358:AMW65716 AWS65358:AWS65716 BGO65358:BGO65716 BQK65358:BQK65716 CAG65358:CAG65716 CKC65358:CKC65716 CTY65358:CTY65716 DDU65358:DDU65716 DNQ65358:DNQ65716 DXM65358:DXM65716 EHI65358:EHI65716 ERE65358:ERE65716 FBA65358:FBA65716 FKW65358:FKW65716 FUS65358:FUS65716 GEO65358:GEO65716 GOK65358:GOK65716 GYG65358:GYG65716 HIC65358:HIC65716 HRY65358:HRY65716 IBU65358:IBU65716 ILQ65358:ILQ65716 IVM65358:IVM65716 JFI65358:JFI65716 JPE65358:JPE65716 JZA65358:JZA65716 KIW65358:KIW65716 KSS65358:KSS65716 LCO65358:LCO65716 LMK65358:LMK65716 LWG65358:LWG65716 MGC65358:MGC65716 MPY65358:MPY65716 MZU65358:MZU65716 NJQ65358:NJQ65716 NTM65358:NTM65716 ODI65358:ODI65716 ONE65358:ONE65716 OXA65358:OXA65716 PGW65358:PGW65716 PQS65358:PQS65716 QAO65358:QAO65716 QKK65358:QKK65716 QUG65358:QUG65716 REC65358:REC65716 RNY65358:RNY65716 RXU65358:RXU65716 SHQ65358:SHQ65716 SRM65358:SRM65716 TBI65358:TBI65716 TLE65358:TLE65716 TVA65358:TVA65716 UEW65358:UEW65716 UOS65358:UOS65716 UYO65358:UYO65716 VIK65358:VIK65716 VSG65358:VSG65716 WCC65358:WCC65716 WLY65358:WLY65716 WVU65358:WVU65716 RXU982862:RXU983220 JI130894:JI131252 TE130894:TE131252 ADA130894:ADA131252 AMW130894:AMW131252 AWS130894:AWS131252 BGO130894:BGO131252 BQK130894:BQK131252 CAG130894:CAG131252 CKC130894:CKC131252 CTY130894:CTY131252 DDU130894:DDU131252 DNQ130894:DNQ131252 DXM130894:DXM131252 EHI130894:EHI131252 ERE130894:ERE131252 FBA130894:FBA131252 FKW130894:FKW131252 FUS130894:FUS131252 GEO130894:GEO131252 GOK130894:GOK131252 GYG130894:GYG131252 HIC130894:HIC131252 HRY130894:HRY131252 IBU130894:IBU131252 ILQ130894:ILQ131252 IVM130894:IVM131252 JFI130894:JFI131252 JPE130894:JPE131252 JZA130894:JZA131252 KIW130894:KIW131252 KSS130894:KSS131252 LCO130894:LCO131252 LMK130894:LMK131252 LWG130894:LWG131252 MGC130894:MGC131252 MPY130894:MPY131252 MZU130894:MZU131252 NJQ130894:NJQ131252 NTM130894:NTM131252 ODI130894:ODI131252 ONE130894:ONE131252 OXA130894:OXA131252 PGW130894:PGW131252 PQS130894:PQS131252 QAO130894:QAO131252 QKK130894:QKK131252 QUG130894:QUG131252 REC130894:REC131252 RNY130894:RNY131252 RXU130894:RXU131252 SHQ130894:SHQ131252 SRM130894:SRM131252 TBI130894:TBI131252 TLE130894:TLE131252 TVA130894:TVA131252 UEW130894:UEW131252 UOS130894:UOS131252 UYO130894:UYO131252 VIK130894:VIK131252 VSG130894:VSG131252 WCC130894:WCC131252 WLY130894:WLY131252 WVU130894:WVU131252 SHQ982862:SHQ983220 JI196430:JI196788 TE196430:TE196788 ADA196430:ADA196788 AMW196430:AMW196788 AWS196430:AWS196788 BGO196430:BGO196788 BQK196430:BQK196788 CAG196430:CAG196788 CKC196430:CKC196788 CTY196430:CTY196788 DDU196430:DDU196788 DNQ196430:DNQ196788 DXM196430:DXM196788 EHI196430:EHI196788 ERE196430:ERE196788 FBA196430:FBA196788 FKW196430:FKW196788 FUS196430:FUS196788 GEO196430:GEO196788 GOK196430:GOK196788 GYG196430:GYG196788 HIC196430:HIC196788 HRY196430:HRY196788 IBU196430:IBU196788 ILQ196430:ILQ196788 IVM196430:IVM196788 JFI196430:JFI196788 JPE196430:JPE196788 JZA196430:JZA196788 KIW196430:KIW196788 KSS196430:KSS196788 LCO196430:LCO196788 LMK196430:LMK196788 LWG196430:LWG196788 MGC196430:MGC196788 MPY196430:MPY196788 MZU196430:MZU196788 NJQ196430:NJQ196788 NTM196430:NTM196788 ODI196430:ODI196788 ONE196430:ONE196788 OXA196430:OXA196788 PGW196430:PGW196788 PQS196430:PQS196788 QAO196430:QAO196788 QKK196430:QKK196788 QUG196430:QUG196788 REC196430:REC196788 RNY196430:RNY196788 RXU196430:RXU196788 SHQ196430:SHQ196788 SRM196430:SRM196788 TBI196430:TBI196788 TLE196430:TLE196788 TVA196430:TVA196788 UEW196430:UEW196788 UOS196430:UOS196788 UYO196430:UYO196788 VIK196430:VIK196788 VSG196430:VSG196788 WCC196430:WCC196788 WLY196430:WLY196788 WVU196430:WVU196788 SRM982862:SRM983220 JI261966:JI262324 TE261966:TE262324 ADA261966:ADA262324 AMW261966:AMW262324 AWS261966:AWS262324 BGO261966:BGO262324 BQK261966:BQK262324 CAG261966:CAG262324 CKC261966:CKC262324 CTY261966:CTY262324 DDU261966:DDU262324 DNQ261966:DNQ262324 DXM261966:DXM262324 EHI261966:EHI262324 ERE261966:ERE262324 FBA261966:FBA262324 FKW261966:FKW262324 FUS261966:FUS262324 GEO261966:GEO262324 GOK261966:GOK262324 GYG261966:GYG262324 HIC261966:HIC262324 HRY261966:HRY262324 IBU261966:IBU262324 ILQ261966:ILQ262324 IVM261966:IVM262324 JFI261966:JFI262324 JPE261966:JPE262324 JZA261966:JZA262324 KIW261966:KIW262324 KSS261966:KSS262324 LCO261966:LCO262324 LMK261966:LMK262324 LWG261966:LWG262324 MGC261966:MGC262324 MPY261966:MPY262324 MZU261966:MZU262324 NJQ261966:NJQ262324 NTM261966:NTM262324 ODI261966:ODI262324 ONE261966:ONE262324 OXA261966:OXA262324 PGW261966:PGW262324 PQS261966:PQS262324 QAO261966:QAO262324 QKK261966:QKK262324 QUG261966:QUG262324 REC261966:REC262324 RNY261966:RNY262324 RXU261966:RXU262324 SHQ261966:SHQ262324 SRM261966:SRM262324 TBI261966:TBI262324 TLE261966:TLE262324 TVA261966:TVA262324 UEW261966:UEW262324 UOS261966:UOS262324 UYO261966:UYO262324 VIK261966:VIK262324 VSG261966:VSG262324 WCC261966:WCC262324 WLY261966:WLY262324 WVU261966:WVU262324 TBI982862:TBI983220 JI327502:JI327860 TE327502:TE327860 ADA327502:ADA327860 AMW327502:AMW327860 AWS327502:AWS327860 BGO327502:BGO327860 BQK327502:BQK327860 CAG327502:CAG327860 CKC327502:CKC327860 CTY327502:CTY327860 DDU327502:DDU327860 DNQ327502:DNQ327860 DXM327502:DXM327860 EHI327502:EHI327860 ERE327502:ERE327860 FBA327502:FBA327860 FKW327502:FKW327860 FUS327502:FUS327860 GEO327502:GEO327860 GOK327502:GOK327860 GYG327502:GYG327860 HIC327502:HIC327860 HRY327502:HRY327860 IBU327502:IBU327860 ILQ327502:ILQ327860 IVM327502:IVM327860 JFI327502:JFI327860 JPE327502:JPE327860 JZA327502:JZA327860 KIW327502:KIW327860 KSS327502:KSS327860 LCO327502:LCO327860 LMK327502:LMK327860 LWG327502:LWG327860 MGC327502:MGC327860 MPY327502:MPY327860 MZU327502:MZU327860 NJQ327502:NJQ327860 NTM327502:NTM327860 ODI327502:ODI327860 ONE327502:ONE327860 OXA327502:OXA327860 PGW327502:PGW327860 PQS327502:PQS327860 QAO327502:QAO327860 QKK327502:QKK327860 QUG327502:QUG327860 REC327502:REC327860 RNY327502:RNY327860 RXU327502:RXU327860 SHQ327502:SHQ327860 SRM327502:SRM327860 TBI327502:TBI327860 TLE327502:TLE327860 TVA327502:TVA327860 UEW327502:UEW327860 UOS327502:UOS327860 UYO327502:UYO327860 VIK327502:VIK327860 VSG327502:VSG327860 WCC327502:WCC327860 WLY327502:WLY327860 WVU327502:WVU327860 TLE982862:TLE983220 JI393038:JI393396 TE393038:TE393396 ADA393038:ADA393396 AMW393038:AMW393396 AWS393038:AWS393396 BGO393038:BGO393396 BQK393038:BQK393396 CAG393038:CAG393396 CKC393038:CKC393396 CTY393038:CTY393396 DDU393038:DDU393396 DNQ393038:DNQ393396 DXM393038:DXM393396 EHI393038:EHI393396 ERE393038:ERE393396 FBA393038:FBA393396 FKW393038:FKW393396 FUS393038:FUS393396 GEO393038:GEO393396 GOK393038:GOK393396 GYG393038:GYG393396 HIC393038:HIC393396 HRY393038:HRY393396 IBU393038:IBU393396 ILQ393038:ILQ393396 IVM393038:IVM393396 JFI393038:JFI393396 JPE393038:JPE393396 JZA393038:JZA393396 KIW393038:KIW393396 KSS393038:KSS393396 LCO393038:LCO393396 LMK393038:LMK393396 LWG393038:LWG393396 MGC393038:MGC393396 MPY393038:MPY393396 MZU393038:MZU393396 NJQ393038:NJQ393396 NTM393038:NTM393396 ODI393038:ODI393396 ONE393038:ONE393396 OXA393038:OXA393396 PGW393038:PGW393396 PQS393038:PQS393396 QAO393038:QAO393396 QKK393038:QKK393396 QUG393038:QUG393396 REC393038:REC393396 RNY393038:RNY393396 RXU393038:RXU393396 SHQ393038:SHQ393396 SRM393038:SRM393396 TBI393038:TBI393396 TLE393038:TLE393396 TVA393038:TVA393396 UEW393038:UEW393396 UOS393038:UOS393396 UYO393038:UYO393396 VIK393038:VIK393396 VSG393038:VSG393396 WCC393038:WCC393396 WLY393038:WLY393396 WVU393038:WVU393396 TVA982862:TVA983220 JI458574:JI458932 TE458574:TE458932 ADA458574:ADA458932 AMW458574:AMW458932 AWS458574:AWS458932 BGO458574:BGO458932 BQK458574:BQK458932 CAG458574:CAG458932 CKC458574:CKC458932 CTY458574:CTY458932 DDU458574:DDU458932 DNQ458574:DNQ458932 DXM458574:DXM458932 EHI458574:EHI458932 ERE458574:ERE458932 FBA458574:FBA458932 FKW458574:FKW458932 FUS458574:FUS458932 GEO458574:GEO458932 GOK458574:GOK458932 GYG458574:GYG458932 HIC458574:HIC458932 HRY458574:HRY458932 IBU458574:IBU458932 ILQ458574:ILQ458932 IVM458574:IVM458932 JFI458574:JFI458932 JPE458574:JPE458932 JZA458574:JZA458932 KIW458574:KIW458932 KSS458574:KSS458932 LCO458574:LCO458932 LMK458574:LMK458932 LWG458574:LWG458932 MGC458574:MGC458932 MPY458574:MPY458932 MZU458574:MZU458932 NJQ458574:NJQ458932 NTM458574:NTM458932 ODI458574:ODI458932 ONE458574:ONE458932 OXA458574:OXA458932 PGW458574:PGW458932 PQS458574:PQS458932 QAO458574:QAO458932 QKK458574:QKK458932 QUG458574:QUG458932 REC458574:REC458932 RNY458574:RNY458932 RXU458574:RXU458932 SHQ458574:SHQ458932 SRM458574:SRM458932 TBI458574:TBI458932 TLE458574:TLE458932 TVA458574:TVA458932 UEW458574:UEW458932 UOS458574:UOS458932 UYO458574:UYO458932 VIK458574:VIK458932 VSG458574:VSG458932 WCC458574:WCC458932 WLY458574:WLY458932 WVU458574:WVU458932 UEW982862:UEW983220 JI524110:JI524468 TE524110:TE524468 ADA524110:ADA524468 AMW524110:AMW524468 AWS524110:AWS524468 BGO524110:BGO524468 BQK524110:BQK524468 CAG524110:CAG524468 CKC524110:CKC524468 CTY524110:CTY524468 DDU524110:DDU524468 DNQ524110:DNQ524468 DXM524110:DXM524468 EHI524110:EHI524468 ERE524110:ERE524468 FBA524110:FBA524468 FKW524110:FKW524468 FUS524110:FUS524468 GEO524110:GEO524468 GOK524110:GOK524468 GYG524110:GYG524468 HIC524110:HIC524468 HRY524110:HRY524468 IBU524110:IBU524468 ILQ524110:ILQ524468 IVM524110:IVM524468 JFI524110:JFI524468 JPE524110:JPE524468 JZA524110:JZA524468 KIW524110:KIW524468 KSS524110:KSS524468 LCO524110:LCO524468 LMK524110:LMK524468 LWG524110:LWG524468 MGC524110:MGC524468 MPY524110:MPY524468 MZU524110:MZU524468 NJQ524110:NJQ524468 NTM524110:NTM524468 ODI524110:ODI524468 ONE524110:ONE524468 OXA524110:OXA524468 PGW524110:PGW524468 PQS524110:PQS524468 QAO524110:QAO524468 QKK524110:QKK524468 QUG524110:QUG524468 REC524110:REC524468 RNY524110:RNY524468 RXU524110:RXU524468 SHQ524110:SHQ524468 SRM524110:SRM524468 TBI524110:TBI524468 TLE524110:TLE524468 TVA524110:TVA524468 UEW524110:UEW524468 UOS524110:UOS524468 UYO524110:UYO524468 VIK524110:VIK524468 VSG524110:VSG524468 WCC524110:WCC524468 WLY524110:WLY524468 WVU524110:WVU524468 UOS982862:UOS983220 JI589646:JI590004 TE589646:TE590004 ADA589646:ADA590004 AMW589646:AMW590004 AWS589646:AWS590004 BGO589646:BGO590004 BQK589646:BQK590004 CAG589646:CAG590004 CKC589646:CKC590004 CTY589646:CTY590004 DDU589646:DDU590004 DNQ589646:DNQ590004 DXM589646:DXM590004 EHI589646:EHI590004 ERE589646:ERE590004 FBA589646:FBA590004 FKW589646:FKW590004 FUS589646:FUS590004 GEO589646:GEO590004 GOK589646:GOK590004 GYG589646:GYG590004 HIC589646:HIC590004 HRY589646:HRY590004 IBU589646:IBU590004 ILQ589646:ILQ590004 IVM589646:IVM590004 JFI589646:JFI590004 JPE589646:JPE590004 JZA589646:JZA590004 KIW589646:KIW590004 KSS589646:KSS590004 LCO589646:LCO590004 LMK589646:LMK590004 LWG589646:LWG590004 MGC589646:MGC590004 MPY589646:MPY590004 MZU589646:MZU590004 NJQ589646:NJQ590004 NTM589646:NTM590004 ODI589646:ODI590004 ONE589646:ONE590004 OXA589646:OXA590004 PGW589646:PGW590004 PQS589646:PQS590004 QAO589646:QAO590004 QKK589646:QKK590004 QUG589646:QUG590004 REC589646:REC590004 RNY589646:RNY590004 RXU589646:RXU590004 SHQ589646:SHQ590004 SRM589646:SRM590004 TBI589646:TBI590004 TLE589646:TLE590004 TVA589646:TVA590004 UEW589646:UEW590004 UOS589646:UOS590004 UYO589646:UYO590004 VIK589646:VIK590004 VSG589646:VSG590004 WCC589646:WCC590004 WLY589646:WLY590004 WVU589646:WVU590004 UYO982862:UYO983220 JI655182:JI655540 TE655182:TE655540 ADA655182:ADA655540 AMW655182:AMW655540 AWS655182:AWS655540 BGO655182:BGO655540 BQK655182:BQK655540 CAG655182:CAG655540 CKC655182:CKC655540 CTY655182:CTY655540 DDU655182:DDU655540 DNQ655182:DNQ655540 DXM655182:DXM655540 EHI655182:EHI655540 ERE655182:ERE655540 FBA655182:FBA655540 FKW655182:FKW655540 FUS655182:FUS655540 GEO655182:GEO655540 GOK655182:GOK655540 GYG655182:GYG655540 HIC655182:HIC655540 HRY655182:HRY655540 IBU655182:IBU655540 ILQ655182:ILQ655540 IVM655182:IVM655540 JFI655182:JFI655540 JPE655182:JPE655540 JZA655182:JZA655540 KIW655182:KIW655540 KSS655182:KSS655540 LCO655182:LCO655540 LMK655182:LMK655540 LWG655182:LWG655540 MGC655182:MGC655540 MPY655182:MPY655540 MZU655182:MZU655540 NJQ655182:NJQ655540 NTM655182:NTM655540 ODI655182:ODI655540 ONE655182:ONE655540 OXA655182:OXA655540 PGW655182:PGW655540 PQS655182:PQS655540 QAO655182:QAO655540 QKK655182:QKK655540 QUG655182:QUG655540 REC655182:REC655540 RNY655182:RNY655540 RXU655182:RXU655540 SHQ655182:SHQ655540 SRM655182:SRM655540 TBI655182:TBI655540 TLE655182:TLE655540 TVA655182:TVA655540 UEW655182:UEW655540 UOS655182:UOS655540 UYO655182:UYO655540 VIK655182:VIK655540 VSG655182:VSG655540 WCC655182:WCC655540 WLY655182:WLY655540 WVU655182:WVU655540 VIK982862:VIK983220 JI720718:JI721076 TE720718:TE721076 ADA720718:ADA721076 AMW720718:AMW721076 AWS720718:AWS721076 BGO720718:BGO721076 BQK720718:BQK721076 CAG720718:CAG721076 CKC720718:CKC721076 CTY720718:CTY721076 DDU720718:DDU721076 DNQ720718:DNQ721076 DXM720718:DXM721076 EHI720718:EHI721076 ERE720718:ERE721076 FBA720718:FBA721076 FKW720718:FKW721076 FUS720718:FUS721076 GEO720718:GEO721076 GOK720718:GOK721076 GYG720718:GYG721076 HIC720718:HIC721076 HRY720718:HRY721076 IBU720718:IBU721076 ILQ720718:ILQ721076 IVM720718:IVM721076 JFI720718:JFI721076 JPE720718:JPE721076 JZA720718:JZA721076 KIW720718:KIW721076 KSS720718:KSS721076 LCO720718:LCO721076 LMK720718:LMK721076 LWG720718:LWG721076 MGC720718:MGC721076 MPY720718:MPY721076 MZU720718:MZU721076 NJQ720718:NJQ721076 NTM720718:NTM721076 ODI720718:ODI721076 ONE720718:ONE721076 OXA720718:OXA721076 PGW720718:PGW721076 PQS720718:PQS721076 QAO720718:QAO721076 QKK720718:QKK721076 QUG720718:QUG721076 REC720718:REC721076 RNY720718:RNY721076 RXU720718:RXU721076 SHQ720718:SHQ721076 SRM720718:SRM721076 TBI720718:TBI721076 TLE720718:TLE721076 TVA720718:TVA721076 UEW720718:UEW721076 UOS720718:UOS721076 UYO720718:UYO721076 VIK720718:VIK721076 VSG720718:VSG721076 WCC720718:WCC721076 WLY720718:WLY721076 WVU720718:WVU721076 VSG982862:VSG983220 JI786254:JI786612 TE786254:TE786612 ADA786254:ADA786612 AMW786254:AMW786612 AWS786254:AWS786612 BGO786254:BGO786612 BQK786254:BQK786612 CAG786254:CAG786612 CKC786254:CKC786612 CTY786254:CTY786612 DDU786254:DDU786612 DNQ786254:DNQ786612 DXM786254:DXM786612 EHI786254:EHI786612 ERE786254:ERE786612 FBA786254:FBA786612 FKW786254:FKW786612 FUS786254:FUS786612 GEO786254:GEO786612 GOK786254:GOK786612 GYG786254:GYG786612 HIC786254:HIC786612 HRY786254:HRY786612 IBU786254:IBU786612 ILQ786254:ILQ786612 IVM786254:IVM786612 JFI786254:JFI786612 JPE786254:JPE786612 JZA786254:JZA786612 KIW786254:KIW786612 KSS786254:KSS786612 LCO786254:LCO786612 LMK786254:LMK786612 LWG786254:LWG786612 MGC786254:MGC786612 MPY786254:MPY786612 MZU786254:MZU786612 NJQ786254:NJQ786612 NTM786254:NTM786612 ODI786254:ODI786612 ONE786254:ONE786612 OXA786254:OXA786612 PGW786254:PGW786612 PQS786254:PQS786612 QAO786254:QAO786612 QKK786254:QKK786612 QUG786254:QUG786612 REC786254:REC786612 RNY786254:RNY786612 RXU786254:RXU786612 SHQ786254:SHQ786612 SRM786254:SRM786612 TBI786254:TBI786612 TLE786254:TLE786612 TVA786254:TVA786612 UEW786254:UEW786612 UOS786254:UOS786612 UYO786254:UYO786612 VIK786254:VIK786612 VSG786254:VSG786612 WCC786254:WCC786612 WLY786254:WLY786612 WVU786254:WVU786612 WCC982862:WCC983220 JI851790:JI852148 TE851790:TE852148 ADA851790:ADA852148 AMW851790:AMW852148 AWS851790:AWS852148 BGO851790:BGO852148 BQK851790:BQK852148 CAG851790:CAG852148 CKC851790:CKC852148 CTY851790:CTY852148 DDU851790:DDU852148 DNQ851790:DNQ852148 DXM851790:DXM852148 EHI851790:EHI852148 ERE851790:ERE852148 FBA851790:FBA852148 FKW851790:FKW852148 FUS851790:FUS852148 GEO851790:GEO852148 GOK851790:GOK852148 GYG851790:GYG852148 HIC851790:HIC852148 HRY851790:HRY852148 IBU851790:IBU852148 ILQ851790:ILQ852148 IVM851790:IVM852148 JFI851790:JFI852148 JPE851790:JPE852148 JZA851790:JZA852148 KIW851790:KIW852148 KSS851790:KSS852148 LCO851790:LCO852148 LMK851790:LMK852148 LWG851790:LWG852148 MGC851790:MGC852148 MPY851790:MPY852148 MZU851790:MZU852148 NJQ851790:NJQ852148 NTM851790:NTM852148 ODI851790:ODI852148 ONE851790:ONE852148 OXA851790:OXA852148 PGW851790:PGW852148 PQS851790:PQS852148 QAO851790:QAO852148 QKK851790:QKK852148 QUG851790:QUG852148 REC851790:REC852148 RNY851790:RNY852148 RXU851790:RXU852148 SHQ851790:SHQ852148 SRM851790:SRM852148 TBI851790:TBI852148 TLE851790:TLE852148 TVA851790:TVA852148 UEW851790:UEW852148 UOS851790:UOS852148 UYO851790:UYO852148 VIK851790:VIK852148 VSG851790:VSG852148 WCC851790:WCC852148 WLY851790:WLY852148 WVU851790:WVU852148 WLY982862:WLY983220 JI917326:JI917684 TE917326:TE917684 ADA917326:ADA917684 AMW917326:AMW917684 AWS917326:AWS917684 BGO917326:BGO917684 BQK917326:BQK917684 CAG917326:CAG917684 CKC917326:CKC917684 CTY917326:CTY917684 DDU917326:DDU917684 DNQ917326:DNQ917684 DXM917326:DXM917684 EHI917326:EHI917684 ERE917326:ERE917684 FBA917326:FBA917684 FKW917326:FKW917684 FUS917326:FUS917684 GEO917326:GEO917684 GOK917326:GOK917684 GYG917326:GYG917684 HIC917326:HIC917684 HRY917326:HRY917684 IBU917326:IBU917684 ILQ917326:ILQ917684 IVM917326:IVM917684 JFI917326:JFI917684 JPE917326:JPE917684 JZA917326:JZA917684 KIW917326:KIW917684 KSS917326:KSS917684 LCO917326:LCO917684 LMK917326:LMK917684 LWG917326:LWG917684 MGC917326:MGC917684 MPY917326:MPY917684 MZU917326:MZU917684 NJQ917326:NJQ917684 NTM917326:NTM917684 ODI917326:ODI917684 ONE917326:ONE917684 OXA917326:OXA917684 PGW917326:PGW917684 PQS917326:PQS917684 QAO917326:QAO917684 QKK917326:QKK917684 QUG917326:QUG917684 REC917326:REC917684 RNY917326:RNY917684 RXU917326:RXU917684 SHQ917326:SHQ917684 SRM917326:SRM917684 TBI917326:TBI917684 TLE917326:TLE917684 TVA917326:TVA917684 UEW917326:UEW917684 UOS917326:UOS917684 UYO917326:UYO917684 VIK917326:VIK917684 VSG917326:VSG917684 WCC917326:WCC917684 WLY917326:WLY917684 WVU917326:WVU917684 WVU982862:WVU983220 JI982862:JI983220 TE982862:TE983220 ADA982862:ADA983220 AMW982862:AMW983220 AWS982862:AWS983220 BGO982862:BGO983220 BQK982862:BQK983220 CAG982862:CAG983220 CKC982862:CKC983220 CTY982862:CTY983220 DDU982862:DDU983220 DNQ982862:DNQ983220 DXM982862:DXM983220 EHI982862:EHI983220 ERE982862:ERE983220 FBA982862:FBA983220 FKW982862:FKW983220 FUS982862:FUS983220 GEO982862:GEO983220 GOK982862:GOK983220 GYG982862:GYG983220 HIC982862:HIC983220 HRY982862:HRY983220 IBU982862:IBU983220 ILQ982862:ILQ983220 IVM982862:IVM983220 JFI982862:JFI983220 JPE982862:JPE983220 JZA982862:JZA983220 KIW982862:KIW983220 KSS982862:KSS983220 LCO982862:LCO983220 LMK982862:LMK983220 LWG982862:LWG983220 MGC982862:MGC983220 MPY982862:MPY983220 MZU982862:MZU983220 NJQ982862:NJQ983220 NTM982862:NTM983220 ODI982862:ODI983220 ONE982862:ONE983220 OXA982862:OXA983220 PGW982862:PGW983220 PQS982862:PQS983220 QAO982862:QAO983220 QKK982862:QKK983220 QUG982862:QUG983220">
      <formula1>KG62:KH62</formula1>
    </dataValidation>
    <dataValidation type="list" allowBlank="1" showInputMessage="1" showErrorMessage="1" sqref="JE5:JE26 TA5:TA26 ACW5:ACW26 AMS5:AMS26 AWO5:AWO26 BGK5:BGK26 BQG5:BQG26 CAC5:CAC26 CJY5:CJY26 CTU5:CTU26 DDQ5:DDQ26 DNM5:DNM26 DXI5:DXI26 EHE5:EHE26 ERA5:ERA26 FAW5:FAW26 FKS5:FKS26 FUO5:FUO26 GEK5:GEK26 GOG5:GOG26 GYC5:GYC26 HHY5:HHY26 HRU5:HRU26 IBQ5:IBQ26 ILM5:ILM26 IVI5:IVI26 JFE5:JFE26 JPA5:JPA26 JYW5:JYW26 KIS5:KIS26 KSO5:KSO26 LCK5:LCK26 LMG5:LMG26 LWC5:LWC26 MFY5:MFY26 MPU5:MPU26 MZQ5:MZQ26 NJM5:NJM26 NTI5:NTI26 ODE5:ODE26 ONA5:ONA26 OWW5:OWW26 PGS5:PGS26 PQO5:PQO26 QAK5:QAK26 QKG5:QKG26 QUC5:QUC26 RDY5:RDY26 RNU5:RNU26 RXQ5:RXQ26 SHM5:SHM26 SRI5:SRI26 TBE5:TBE26 TLA5:TLA26 TUW5:TUW26 UES5:UES26 UOO5:UOO26 UYK5:UYK26 VIG5:VIG26 VSC5:VSC26 WBY5:WBY26 WLU5:WLU26 WVQ5:WVQ26 I65322 JE65322 TA65322 ACW65322 AMS65322 AWO65322 BGK65322 BQG65322 CAC65322 CJY65322 CTU65322 DDQ65322 DNM65322 DXI65322 EHE65322 ERA65322 FAW65322 FKS65322 FUO65322 GEK65322 GOG65322 GYC65322 HHY65322 HRU65322 IBQ65322 ILM65322 IVI65322 JFE65322 JPA65322 JYW65322 KIS65322 KSO65322 LCK65322 LMG65322 LWC65322 MFY65322 MPU65322 MZQ65322 NJM65322 NTI65322 ODE65322 ONA65322 OWW65322 PGS65322 PQO65322 QAK65322 QKG65322 QUC65322 RDY65322 RNU65322 RXQ65322 SHM65322 SRI65322 TBE65322 TLA65322 TUW65322 UES65322 UOO65322 UYK65322 VIG65322 VSC65322 WBY65322 WLU65322 WVQ65322 I130858 JE130858 TA130858 ACW130858 AMS130858 AWO130858 BGK130858 BQG130858 CAC130858 CJY130858 CTU130858 DDQ130858 DNM130858 DXI130858 EHE130858 ERA130858 FAW130858 FKS130858 FUO130858 GEK130858 GOG130858 GYC130858 HHY130858 HRU130858 IBQ130858 ILM130858 IVI130858 JFE130858 JPA130858 JYW130858 KIS130858 KSO130858 LCK130858 LMG130858 LWC130858 MFY130858 MPU130858 MZQ130858 NJM130858 NTI130858 ODE130858 ONA130858 OWW130858 PGS130858 PQO130858 QAK130858 QKG130858 QUC130858 RDY130858 RNU130858 RXQ130858 SHM130858 SRI130858 TBE130858 TLA130858 TUW130858 UES130858 UOO130858 UYK130858 VIG130858 VSC130858 WBY130858 WLU130858 WVQ130858 I196394 JE196394 TA196394 ACW196394 AMS196394 AWO196394 BGK196394 BQG196394 CAC196394 CJY196394 CTU196394 DDQ196394 DNM196394 DXI196394 EHE196394 ERA196394 FAW196394 FKS196394 FUO196394 GEK196394 GOG196394 GYC196394 HHY196394 HRU196394 IBQ196394 ILM196394 IVI196394 JFE196394 JPA196394 JYW196394 KIS196394 KSO196394 LCK196394 LMG196394 LWC196394 MFY196394 MPU196394 MZQ196394 NJM196394 NTI196394 ODE196394 ONA196394 OWW196394 PGS196394 PQO196394 QAK196394 QKG196394 QUC196394 RDY196394 RNU196394 RXQ196394 SHM196394 SRI196394 TBE196394 TLA196394 TUW196394 UES196394 UOO196394 UYK196394 VIG196394 VSC196394 WBY196394 WLU196394 WVQ196394 I261930 JE261930 TA261930 ACW261930 AMS261930 AWO261930 BGK261930 BQG261930 CAC261930 CJY261930 CTU261930 DDQ261930 DNM261930 DXI261930 EHE261930 ERA261930 FAW261930 FKS261930 FUO261930 GEK261930 GOG261930 GYC261930 HHY261930 HRU261930 IBQ261930 ILM261930 IVI261930 JFE261930 JPA261930 JYW261930 KIS261930 KSO261930 LCK261930 LMG261930 LWC261930 MFY261930 MPU261930 MZQ261930 NJM261930 NTI261930 ODE261930 ONA261930 OWW261930 PGS261930 PQO261930 QAK261930 QKG261930 QUC261930 RDY261930 RNU261930 RXQ261930 SHM261930 SRI261930 TBE261930 TLA261930 TUW261930 UES261930 UOO261930 UYK261930 VIG261930 VSC261930 WBY261930 WLU261930 WVQ261930 I327466 JE327466 TA327466 ACW327466 AMS327466 AWO327466 BGK327466 BQG327466 CAC327466 CJY327466 CTU327466 DDQ327466 DNM327466 DXI327466 EHE327466 ERA327466 FAW327466 FKS327466 FUO327466 GEK327466 GOG327466 GYC327466 HHY327466 HRU327466 IBQ327466 ILM327466 IVI327466 JFE327466 JPA327466 JYW327466 KIS327466 KSO327466 LCK327466 LMG327466 LWC327466 MFY327466 MPU327466 MZQ327466 NJM327466 NTI327466 ODE327466 ONA327466 OWW327466 PGS327466 PQO327466 QAK327466 QKG327466 QUC327466 RDY327466 RNU327466 RXQ327466 SHM327466 SRI327466 TBE327466 TLA327466 TUW327466 UES327466 UOO327466 UYK327466 VIG327466 VSC327466 WBY327466 WLU327466 WVQ327466 I393002 JE393002 TA393002 ACW393002 AMS393002 AWO393002 BGK393002 BQG393002 CAC393002 CJY393002 CTU393002 DDQ393002 DNM393002 DXI393002 EHE393002 ERA393002 FAW393002 FKS393002 FUO393002 GEK393002 GOG393002 GYC393002 HHY393002 HRU393002 IBQ393002 ILM393002 IVI393002 JFE393002 JPA393002 JYW393002 KIS393002 KSO393002 LCK393002 LMG393002 LWC393002 MFY393002 MPU393002 MZQ393002 NJM393002 NTI393002 ODE393002 ONA393002 OWW393002 PGS393002 PQO393002 QAK393002 QKG393002 QUC393002 RDY393002 RNU393002 RXQ393002 SHM393002 SRI393002 TBE393002 TLA393002 TUW393002 UES393002 UOO393002 UYK393002 VIG393002 VSC393002 WBY393002 WLU393002 WVQ393002 I458538 JE458538 TA458538 ACW458538 AMS458538 AWO458538 BGK458538 BQG458538 CAC458538 CJY458538 CTU458538 DDQ458538 DNM458538 DXI458538 EHE458538 ERA458538 FAW458538 FKS458538 FUO458538 GEK458538 GOG458538 GYC458538 HHY458538 HRU458538 IBQ458538 ILM458538 IVI458538 JFE458538 JPA458538 JYW458538 KIS458538 KSO458538 LCK458538 LMG458538 LWC458538 MFY458538 MPU458538 MZQ458538 NJM458538 NTI458538 ODE458538 ONA458538 OWW458538 PGS458538 PQO458538 QAK458538 QKG458538 QUC458538 RDY458538 RNU458538 RXQ458538 SHM458538 SRI458538 TBE458538 TLA458538 TUW458538 UES458538 UOO458538 UYK458538 VIG458538 VSC458538 WBY458538 WLU458538 WVQ458538 I524074 JE524074 TA524074 ACW524074 AMS524074 AWO524074 BGK524074 BQG524074 CAC524074 CJY524074 CTU524074 DDQ524074 DNM524074 DXI524074 EHE524074 ERA524074 FAW524074 FKS524074 FUO524074 GEK524074 GOG524074 GYC524074 HHY524074 HRU524074 IBQ524074 ILM524074 IVI524074 JFE524074 JPA524074 JYW524074 KIS524074 KSO524074 LCK524074 LMG524074 LWC524074 MFY524074 MPU524074 MZQ524074 NJM524074 NTI524074 ODE524074 ONA524074 OWW524074 PGS524074 PQO524074 QAK524074 QKG524074 QUC524074 RDY524074 RNU524074 RXQ524074 SHM524074 SRI524074 TBE524074 TLA524074 TUW524074 UES524074 UOO524074 UYK524074 VIG524074 VSC524074 WBY524074 WLU524074 WVQ524074 I589610 JE589610 TA589610 ACW589610 AMS589610 AWO589610 BGK589610 BQG589610 CAC589610 CJY589610 CTU589610 DDQ589610 DNM589610 DXI589610 EHE589610 ERA589610 FAW589610 FKS589610 FUO589610 GEK589610 GOG589610 GYC589610 HHY589610 HRU589610 IBQ589610 ILM589610 IVI589610 JFE589610 JPA589610 JYW589610 KIS589610 KSO589610 LCK589610 LMG589610 LWC589610 MFY589610 MPU589610 MZQ589610 NJM589610 NTI589610 ODE589610 ONA589610 OWW589610 PGS589610 PQO589610 QAK589610 QKG589610 QUC589610 RDY589610 RNU589610 RXQ589610 SHM589610 SRI589610 TBE589610 TLA589610 TUW589610 UES589610 UOO589610 UYK589610 VIG589610 VSC589610 WBY589610 WLU589610 WVQ589610 I655146 JE655146 TA655146 ACW655146 AMS655146 AWO655146 BGK655146 BQG655146 CAC655146 CJY655146 CTU655146 DDQ655146 DNM655146 DXI655146 EHE655146 ERA655146 FAW655146 FKS655146 FUO655146 GEK655146 GOG655146 GYC655146 HHY655146 HRU655146 IBQ655146 ILM655146 IVI655146 JFE655146 JPA655146 JYW655146 KIS655146 KSO655146 LCK655146 LMG655146 LWC655146 MFY655146 MPU655146 MZQ655146 NJM655146 NTI655146 ODE655146 ONA655146 OWW655146 PGS655146 PQO655146 QAK655146 QKG655146 QUC655146 RDY655146 RNU655146 RXQ655146 SHM655146 SRI655146 TBE655146 TLA655146 TUW655146 UES655146 UOO655146 UYK655146 VIG655146 VSC655146 WBY655146 WLU655146 WVQ655146 I720682 JE720682 TA720682 ACW720682 AMS720682 AWO720682 BGK720682 BQG720682 CAC720682 CJY720682 CTU720682 DDQ720682 DNM720682 DXI720682 EHE720682 ERA720682 FAW720682 FKS720682 FUO720682 GEK720682 GOG720682 GYC720682 HHY720682 HRU720682 IBQ720682 ILM720682 IVI720682 JFE720682 JPA720682 JYW720682 KIS720682 KSO720682 LCK720682 LMG720682 LWC720682 MFY720682 MPU720682 MZQ720682 NJM720682 NTI720682 ODE720682 ONA720682 OWW720682 PGS720682 PQO720682 QAK720682 QKG720682 QUC720682 RDY720682 RNU720682 RXQ720682 SHM720682 SRI720682 TBE720682 TLA720682 TUW720682 UES720682 UOO720682 UYK720682 VIG720682 VSC720682 WBY720682 WLU720682 WVQ720682 I786218 JE786218 TA786218 ACW786218 AMS786218 AWO786218 BGK786218 BQG786218 CAC786218 CJY786218 CTU786218 DDQ786218 DNM786218 DXI786218 EHE786218 ERA786218 FAW786218 FKS786218 FUO786218 GEK786218 GOG786218 GYC786218 HHY786218 HRU786218 IBQ786218 ILM786218 IVI786218 JFE786218 JPA786218 JYW786218 KIS786218 KSO786218 LCK786218 LMG786218 LWC786218 MFY786218 MPU786218 MZQ786218 NJM786218 NTI786218 ODE786218 ONA786218 OWW786218 PGS786218 PQO786218 QAK786218 QKG786218 QUC786218 RDY786218 RNU786218 RXQ786218 SHM786218 SRI786218 TBE786218 TLA786218 TUW786218 UES786218 UOO786218 UYK786218 VIG786218 VSC786218 WBY786218 WLU786218 WVQ786218 I851754 JE851754 TA851754 ACW851754 AMS851754 AWO851754 BGK851754 BQG851754 CAC851754 CJY851754 CTU851754 DDQ851754 DNM851754 DXI851754 EHE851754 ERA851754 FAW851754 FKS851754 FUO851754 GEK851754 GOG851754 GYC851754 HHY851754 HRU851754 IBQ851754 ILM851754 IVI851754 JFE851754 JPA851754 JYW851754 KIS851754 KSO851754 LCK851754 LMG851754 LWC851754 MFY851754 MPU851754 MZQ851754 NJM851754 NTI851754 ODE851754 ONA851754 OWW851754 PGS851754 PQO851754 QAK851754 QKG851754 QUC851754 RDY851754 RNU851754 RXQ851754 SHM851754 SRI851754 TBE851754 TLA851754 TUW851754 UES851754 UOO851754 UYK851754 VIG851754 VSC851754 WBY851754 WLU851754 WVQ851754 I917290 JE917290 TA917290 ACW917290 AMS917290 AWO917290 BGK917290 BQG917290 CAC917290 CJY917290 CTU917290 DDQ917290 DNM917290 DXI917290 EHE917290 ERA917290 FAW917290 FKS917290 FUO917290 GEK917290 GOG917290 GYC917290 HHY917290 HRU917290 IBQ917290 ILM917290 IVI917290 JFE917290 JPA917290 JYW917290 KIS917290 KSO917290 LCK917290 LMG917290 LWC917290 MFY917290 MPU917290 MZQ917290 NJM917290 NTI917290 ODE917290 ONA917290 OWW917290 PGS917290 PQO917290 QAK917290 QKG917290 QUC917290 RDY917290 RNU917290 RXQ917290 SHM917290 SRI917290 TBE917290 TLA917290 TUW917290 UES917290 UOO917290 UYK917290 VIG917290 VSC917290 WBY917290 WLU917290 WVQ917290 I982826 JE982826 TA982826 ACW982826 AMS982826 AWO982826 BGK982826 BQG982826 CAC982826 CJY982826 CTU982826 DDQ982826 DNM982826 DXI982826 EHE982826 ERA982826 FAW982826 FKS982826 FUO982826 GEK982826 GOG982826 GYC982826 HHY982826 HRU982826 IBQ982826 ILM982826 IVI982826 JFE982826 JPA982826 JYW982826 KIS982826 KSO982826 LCK982826 LMG982826 LWC982826 MFY982826 MPU982826 MZQ982826 NJM982826 NTI982826 ODE982826 ONA982826 OWW982826 PGS982826 PQO982826 QAK982826 QKG982826 QUC982826 RDY982826 RNU982826 RXQ982826 SHM982826 SRI982826 TBE982826 TLA982826 TUW982826 UES982826 UOO982826 UYK982826 VIG982826 VSC982826 WBY982826 WLU982826 WVQ982826 B11 I24:I26 I6:I7">
      <formula1>$AA$33:$AA$34</formula1>
    </dataValidation>
    <dataValidation type="list" allowBlank="1" showInputMessage="1" showErrorMessage="1" sqref="JC5:JC26 SY5:SY26 ACU5:ACU26 AMQ5:AMQ26 AWM5:AWM26 BGI5:BGI26 BQE5:BQE26 CAA5:CAA26 CJW5:CJW26 CTS5:CTS26 DDO5:DDO26 DNK5:DNK26 DXG5:DXG26 EHC5:EHC26 EQY5:EQY26 FAU5:FAU26 FKQ5:FKQ26 FUM5:FUM26 GEI5:GEI26 GOE5:GOE26 GYA5:GYA26 HHW5:HHW26 HRS5:HRS26 IBO5:IBO26 ILK5:ILK26 IVG5:IVG26 JFC5:JFC26 JOY5:JOY26 JYU5:JYU26 KIQ5:KIQ26 KSM5:KSM26 LCI5:LCI26 LME5:LME26 LWA5:LWA26 MFW5:MFW26 MPS5:MPS26 MZO5:MZO26 NJK5:NJK26 NTG5:NTG26 ODC5:ODC26 OMY5:OMY26 OWU5:OWU26 PGQ5:PGQ26 PQM5:PQM26 QAI5:QAI26 QKE5:QKE26 QUA5:QUA26 RDW5:RDW26 RNS5:RNS26 RXO5:RXO26 SHK5:SHK26 SRG5:SRG26 TBC5:TBC26 TKY5:TKY26 TUU5:TUU26 UEQ5:UEQ26 UOM5:UOM26 UYI5:UYI26 VIE5:VIE26 VSA5:VSA26 WBW5:WBW26 WLS5:WLS26 WVO5:WVO26 G65322 JC65322 SY65322 ACU65322 AMQ65322 AWM65322 BGI65322 BQE65322 CAA65322 CJW65322 CTS65322 DDO65322 DNK65322 DXG65322 EHC65322 EQY65322 FAU65322 FKQ65322 FUM65322 GEI65322 GOE65322 GYA65322 HHW65322 HRS65322 IBO65322 ILK65322 IVG65322 JFC65322 JOY65322 JYU65322 KIQ65322 KSM65322 LCI65322 LME65322 LWA65322 MFW65322 MPS65322 MZO65322 NJK65322 NTG65322 ODC65322 OMY65322 OWU65322 PGQ65322 PQM65322 QAI65322 QKE65322 QUA65322 RDW65322 RNS65322 RXO65322 SHK65322 SRG65322 TBC65322 TKY65322 TUU65322 UEQ65322 UOM65322 UYI65322 VIE65322 VSA65322 WBW65322 WLS65322 WVO65322 G130858 JC130858 SY130858 ACU130858 AMQ130858 AWM130858 BGI130858 BQE130858 CAA130858 CJW130858 CTS130858 DDO130858 DNK130858 DXG130858 EHC130858 EQY130858 FAU130858 FKQ130858 FUM130858 GEI130858 GOE130858 GYA130858 HHW130858 HRS130858 IBO130858 ILK130858 IVG130858 JFC130858 JOY130858 JYU130858 KIQ130858 KSM130858 LCI130858 LME130858 LWA130858 MFW130858 MPS130858 MZO130858 NJK130858 NTG130858 ODC130858 OMY130858 OWU130858 PGQ130858 PQM130858 QAI130858 QKE130858 QUA130858 RDW130858 RNS130858 RXO130858 SHK130858 SRG130858 TBC130858 TKY130858 TUU130858 UEQ130858 UOM130858 UYI130858 VIE130858 VSA130858 WBW130858 WLS130858 WVO130858 G196394 JC196394 SY196394 ACU196394 AMQ196394 AWM196394 BGI196394 BQE196394 CAA196394 CJW196394 CTS196394 DDO196394 DNK196394 DXG196394 EHC196394 EQY196394 FAU196394 FKQ196394 FUM196394 GEI196394 GOE196394 GYA196394 HHW196394 HRS196394 IBO196394 ILK196394 IVG196394 JFC196394 JOY196394 JYU196394 KIQ196394 KSM196394 LCI196394 LME196394 LWA196394 MFW196394 MPS196394 MZO196394 NJK196394 NTG196394 ODC196394 OMY196394 OWU196394 PGQ196394 PQM196394 QAI196394 QKE196394 QUA196394 RDW196394 RNS196394 RXO196394 SHK196394 SRG196394 TBC196394 TKY196394 TUU196394 UEQ196394 UOM196394 UYI196394 VIE196394 VSA196394 WBW196394 WLS196394 WVO196394 G261930 JC261930 SY261930 ACU261930 AMQ261930 AWM261930 BGI261930 BQE261930 CAA261930 CJW261930 CTS261930 DDO261930 DNK261930 DXG261930 EHC261930 EQY261930 FAU261930 FKQ261930 FUM261930 GEI261930 GOE261930 GYA261930 HHW261930 HRS261930 IBO261930 ILK261930 IVG261930 JFC261930 JOY261930 JYU261930 KIQ261930 KSM261930 LCI261930 LME261930 LWA261930 MFW261930 MPS261930 MZO261930 NJK261930 NTG261930 ODC261930 OMY261930 OWU261930 PGQ261930 PQM261930 QAI261930 QKE261930 QUA261930 RDW261930 RNS261930 RXO261930 SHK261930 SRG261930 TBC261930 TKY261930 TUU261930 UEQ261930 UOM261930 UYI261930 VIE261930 VSA261930 WBW261930 WLS261930 WVO261930 G327466 JC327466 SY327466 ACU327466 AMQ327466 AWM327466 BGI327466 BQE327466 CAA327466 CJW327466 CTS327466 DDO327466 DNK327466 DXG327466 EHC327466 EQY327466 FAU327466 FKQ327466 FUM327466 GEI327466 GOE327466 GYA327466 HHW327466 HRS327466 IBO327466 ILK327466 IVG327466 JFC327466 JOY327466 JYU327466 KIQ327466 KSM327466 LCI327466 LME327466 LWA327466 MFW327466 MPS327466 MZO327466 NJK327466 NTG327466 ODC327466 OMY327466 OWU327466 PGQ327466 PQM327466 QAI327466 QKE327466 QUA327466 RDW327466 RNS327466 RXO327466 SHK327466 SRG327466 TBC327466 TKY327466 TUU327466 UEQ327466 UOM327466 UYI327466 VIE327466 VSA327466 WBW327466 WLS327466 WVO327466 G393002 JC393002 SY393002 ACU393002 AMQ393002 AWM393002 BGI393002 BQE393002 CAA393002 CJW393002 CTS393002 DDO393002 DNK393002 DXG393002 EHC393002 EQY393002 FAU393002 FKQ393002 FUM393002 GEI393002 GOE393002 GYA393002 HHW393002 HRS393002 IBO393002 ILK393002 IVG393002 JFC393002 JOY393002 JYU393002 KIQ393002 KSM393002 LCI393002 LME393002 LWA393002 MFW393002 MPS393002 MZO393002 NJK393002 NTG393002 ODC393002 OMY393002 OWU393002 PGQ393002 PQM393002 QAI393002 QKE393002 QUA393002 RDW393002 RNS393002 RXO393002 SHK393002 SRG393002 TBC393002 TKY393002 TUU393002 UEQ393002 UOM393002 UYI393002 VIE393002 VSA393002 WBW393002 WLS393002 WVO393002 G458538 JC458538 SY458538 ACU458538 AMQ458538 AWM458538 BGI458538 BQE458538 CAA458538 CJW458538 CTS458538 DDO458538 DNK458538 DXG458538 EHC458538 EQY458538 FAU458538 FKQ458538 FUM458538 GEI458538 GOE458538 GYA458538 HHW458538 HRS458538 IBO458538 ILK458538 IVG458538 JFC458538 JOY458538 JYU458538 KIQ458538 KSM458538 LCI458538 LME458538 LWA458538 MFW458538 MPS458538 MZO458538 NJK458538 NTG458538 ODC458538 OMY458538 OWU458538 PGQ458538 PQM458538 QAI458538 QKE458538 QUA458538 RDW458538 RNS458538 RXO458538 SHK458538 SRG458538 TBC458538 TKY458538 TUU458538 UEQ458538 UOM458538 UYI458538 VIE458538 VSA458538 WBW458538 WLS458538 WVO458538 G524074 JC524074 SY524074 ACU524074 AMQ524074 AWM524074 BGI524074 BQE524074 CAA524074 CJW524074 CTS524074 DDO524074 DNK524074 DXG524074 EHC524074 EQY524074 FAU524074 FKQ524074 FUM524074 GEI524074 GOE524074 GYA524074 HHW524074 HRS524074 IBO524074 ILK524074 IVG524074 JFC524074 JOY524074 JYU524074 KIQ524074 KSM524074 LCI524074 LME524074 LWA524074 MFW524074 MPS524074 MZO524074 NJK524074 NTG524074 ODC524074 OMY524074 OWU524074 PGQ524074 PQM524074 QAI524074 QKE524074 QUA524074 RDW524074 RNS524074 RXO524074 SHK524074 SRG524074 TBC524074 TKY524074 TUU524074 UEQ524074 UOM524074 UYI524074 VIE524074 VSA524074 WBW524074 WLS524074 WVO524074 G589610 JC589610 SY589610 ACU589610 AMQ589610 AWM589610 BGI589610 BQE589610 CAA589610 CJW589610 CTS589610 DDO589610 DNK589610 DXG589610 EHC589610 EQY589610 FAU589610 FKQ589610 FUM589610 GEI589610 GOE589610 GYA589610 HHW589610 HRS589610 IBO589610 ILK589610 IVG589610 JFC589610 JOY589610 JYU589610 KIQ589610 KSM589610 LCI589610 LME589610 LWA589610 MFW589610 MPS589610 MZO589610 NJK589610 NTG589610 ODC589610 OMY589610 OWU589610 PGQ589610 PQM589610 QAI589610 QKE589610 QUA589610 RDW589610 RNS589610 RXO589610 SHK589610 SRG589610 TBC589610 TKY589610 TUU589610 UEQ589610 UOM589610 UYI589610 VIE589610 VSA589610 WBW589610 WLS589610 WVO589610 G655146 JC655146 SY655146 ACU655146 AMQ655146 AWM655146 BGI655146 BQE655146 CAA655146 CJW655146 CTS655146 DDO655146 DNK655146 DXG655146 EHC655146 EQY655146 FAU655146 FKQ655146 FUM655146 GEI655146 GOE655146 GYA655146 HHW655146 HRS655146 IBO655146 ILK655146 IVG655146 JFC655146 JOY655146 JYU655146 KIQ655146 KSM655146 LCI655146 LME655146 LWA655146 MFW655146 MPS655146 MZO655146 NJK655146 NTG655146 ODC655146 OMY655146 OWU655146 PGQ655146 PQM655146 QAI655146 QKE655146 QUA655146 RDW655146 RNS655146 RXO655146 SHK655146 SRG655146 TBC655146 TKY655146 TUU655146 UEQ655146 UOM655146 UYI655146 VIE655146 VSA655146 WBW655146 WLS655146 WVO655146 G720682 JC720682 SY720682 ACU720682 AMQ720682 AWM720682 BGI720682 BQE720682 CAA720682 CJW720682 CTS720682 DDO720682 DNK720682 DXG720682 EHC720682 EQY720682 FAU720682 FKQ720682 FUM720682 GEI720682 GOE720682 GYA720682 HHW720682 HRS720682 IBO720682 ILK720682 IVG720682 JFC720682 JOY720682 JYU720682 KIQ720682 KSM720682 LCI720682 LME720682 LWA720682 MFW720682 MPS720682 MZO720682 NJK720682 NTG720682 ODC720682 OMY720682 OWU720682 PGQ720682 PQM720682 QAI720682 QKE720682 QUA720682 RDW720682 RNS720682 RXO720682 SHK720682 SRG720682 TBC720682 TKY720682 TUU720682 UEQ720682 UOM720682 UYI720682 VIE720682 VSA720682 WBW720682 WLS720682 WVO720682 G786218 JC786218 SY786218 ACU786218 AMQ786218 AWM786218 BGI786218 BQE786218 CAA786218 CJW786218 CTS786218 DDO786218 DNK786218 DXG786218 EHC786218 EQY786218 FAU786218 FKQ786218 FUM786218 GEI786218 GOE786218 GYA786218 HHW786218 HRS786218 IBO786218 ILK786218 IVG786218 JFC786218 JOY786218 JYU786218 KIQ786218 KSM786218 LCI786218 LME786218 LWA786218 MFW786218 MPS786218 MZO786218 NJK786218 NTG786218 ODC786218 OMY786218 OWU786218 PGQ786218 PQM786218 QAI786218 QKE786218 QUA786218 RDW786218 RNS786218 RXO786218 SHK786218 SRG786218 TBC786218 TKY786218 TUU786218 UEQ786218 UOM786218 UYI786218 VIE786218 VSA786218 WBW786218 WLS786218 WVO786218 G851754 JC851754 SY851754 ACU851754 AMQ851754 AWM851754 BGI851754 BQE851754 CAA851754 CJW851754 CTS851754 DDO851754 DNK851754 DXG851754 EHC851754 EQY851754 FAU851754 FKQ851754 FUM851754 GEI851754 GOE851754 GYA851754 HHW851754 HRS851754 IBO851754 ILK851754 IVG851754 JFC851754 JOY851754 JYU851754 KIQ851754 KSM851754 LCI851754 LME851754 LWA851754 MFW851754 MPS851754 MZO851754 NJK851754 NTG851754 ODC851754 OMY851754 OWU851754 PGQ851754 PQM851754 QAI851754 QKE851754 QUA851754 RDW851754 RNS851754 RXO851754 SHK851754 SRG851754 TBC851754 TKY851754 TUU851754 UEQ851754 UOM851754 UYI851754 VIE851754 VSA851754 WBW851754 WLS851754 WVO851754 G917290 JC917290 SY917290 ACU917290 AMQ917290 AWM917290 BGI917290 BQE917290 CAA917290 CJW917290 CTS917290 DDO917290 DNK917290 DXG917290 EHC917290 EQY917290 FAU917290 FKQ917290 FUM917290 GEI917290 GOE917290 GYA917290 HHW917290 HRS917290 IBO917290 ILK917290 IVG917290 JFC917290 JOY917290 JYU917290 KIQ917290 KSM917290 LCI917290 LME917290 LWA917290 MFW917290 MPS917290 MZO917290 NJK917290 NTG917290 ODC917290 OMY917290 OWU917290 PGQ917290 PQM917290 QAI917290 QKE917290 QUA917290 RDW917290 RNS917290 RXO917290 SHK917290 SRG917290 TBC917290 TKY917290 TUU917290 UEQ917290 UOM917290 UYI917290 VIE917290 VSA917290 WBW917290 WLS917290 WVO917290 G982826 JC982826 SY982826 ACU982826 AMQ982826 AWM982826 BGI982826 BQE982826 CAA982826 CJW982826 CTS982826 DDO982826 DNK982826 DXG982826 EHC982826 EQY982826 FAU982826 FKQ982826 FUM982826 GEI982826 GOE982826 GYA982826 HHW982826 HRS982826 IBO982826 ILK982826 IVG982826 JFC982826 JOY982826 JYU982826 KIQ982826 KSM982826 LCI982826 LME982826 LWA982826 MFW982826 MPS982826 MZO982826 NJK982826 NTG982826 ODC982826 OMY982826 OWU982826 PGQ982826 PQM982826 QAI982826 QKE982826 QUA982826 RDW982826 RNS982826 RXO982826 SHK982826 SRG982826 TBC982826 TKY982826 TUU982826 UEQ982826 UOM982826 UYI982826 VIE982826 VSA982826 WBW982826 WLS982826 WVO982826 B7 G24:G26 G6:G7">
      <formula1>$AF$52:$AF$53</formula1>
    </dataValidation>
    <dataValidation type="list" allowBlank="1" showInputMessage="1" showErrorMessage="1" sqref="S56 JO56 TK56 ADG56 ANC56 AWY56 BGU56 BQQ56 CAM56 CKI56 CUE56 DEA56 DNW56 DXS56 EHO56 ERK56 FBG56 FLC56 FUY56 GEU56 GOQ56 GYM56 HII56 HSE56 ICA56 ILW56 IVS56 JFO56 JPK56 JZG56 KJC56 KSY56 LCU56 LMQ56 LWM56 MGI56 MQE56 NAA56 NJW56 NTS56 ODO56 ONK56 OXG56 PHC56 PQY56 QAU56 QKQ56 QUM56 REI56 ROE56 RYA56 SHW56 SRS56 TBO56 TLK56 TVG56 UFC56 UOY56 UYU56 VIQ56 VSM56 WCI56 WME56 WWA56 S65352 JO65352 TK65352 ADG65352 ANC65352 AWY65352 BGU65352 BQQ65352 CAM65352 CKI65352 CUE65352 DEA65352 DNW65352 DXS65352 EHO65352 ERK65352 FBG65352 FLC65352 FUY65352 GEU65352 GOQ65352 GYM65352 HII65352 HSE65352 ICA65352 ILW65352 IVS65352 JFO65352 JPK65352 JZG65352 KJC65352 KSY65352 LCU65352 LMQ65352 LWM65352 MGI65352 MQE65352 NAA65352 NJW65352 NTS65352 ODO65352 ONK65352 OXG65352 PHC65352 PQY65352 QAU65352 QKQ65352 QUM65352 REI65352 ROE65352 RYA65352 SHW65352 SRS65352 TBO65352 TLK65352 TVG65352 UFC65352 UOY65352 UYU65352 VIQ65352 VSM65352 WCI65352 WME65352 WWA65352 S130888 JO130888 TK130888 ADG130888 ANC130888 AWY130888 BGU130888 BQQ130888 CAM130888 CKI130888 CUE130888 DEA130888 DNW130888 DXS130888 EHO130888 ERK130888 FBG130888 FLC130888 FUY130888 GEU130888 GOQ130888 GYM130888 HII130888 HSE130888 ICA130888 ILW130888 IVS130888 JFO130888 JPK130888 JZG130888 KJC130888 KSY130888 LCU130888 LMQ130888 LWM130888 MGI130888 MQE130888 NAA130888 NJW130888 NTS130888 ODO130888 ONK130888 OXG130888 PHC130888 PQY130888 QAU130888 QKQ130888 QUM130888 REI130888 ROE130888 RYA130888 SHW130888 SRS130888 TBO130888 TLK130888 TVG130888 UFC130888 UOY130888 UYU130888 VIQ130888 VSM130888 WCI130888 WME130888 WWA130888 S196424 JO196424 TK196424 ADG196424 ANC196424 AWY196424 BGU196424 BQQ196424 CAM196424 CKI196424 CUE196424 DEA196424 DNW196424 DXS196424 EHO196424 ERK196424 FBG196424 FLC196424 FUY196424 GEU196424 GOQ196424 GYM196424 HII196424 HSE196424 ICA196424 ILW196424 IVS196424 JFO196424 JPK196424 JZG196424 KJC196424 KSY196424 LCU196424 LMQ196424 LWM196424 MGI196424 MQE196424 NAA196424 NJW196424 NTS196424 ODO196424 ONK196424 OXG196424 PHC196424 PQY196424 QAU196424 QKQ196424 QUM196424 REI196424 ROE196424 RYA196424 SHW196424 SRS196424 TBO196424 TLK196424 TVG196424 UFC196424 UOY196424 UYU196424 VIQ196424 VSM196424 WCI196424 WME196424 WWA196424 S261960 JO261960 TK261960 ADG261960 ANC261960 AWY261960 BGU261960 BQQ261960 CAM261960 CKI261960 CUE261960 DEA261960 DNW261960 DXS261960 EHO261960 ERK261960 FBG261960 FLC261960 FUY261960 GEU261960 GOQ261960 GYM261960 HII261960 HSE261960 ICA261960 ILW261960 IVS261960 JFO261960 JPK261960 JZG261960 KJC261960 KSY261960 LCU261960 LMQ261960 LWM261960 MGI261960 MQE261960 NAA261960 NJW261960 NTS261960 ODO261960 ONK261960 OXG261960 PHC261960 PQY261960 QAU261960 QKQ261960 QUM261960 REI261960 ROE261960 RYA261960 SHW261960 SRS261960 TBO261960 TLK261960 TVG261960 UFC261960 UOY261960 UYU261960 VIQ261960 VSM261960 WCI261960 WME261960 WWA261960 S327496 JO327496 TK327496 ADG327496 ANC327496 AWY327496 BGU327496 BQQ327496 CAM327496 CKI327496 CUE327496 DEA327496 DNW327496 DXS327496 EHO327496 ERK327496 FBG327496 FLC327496 FUY327496 GEU327496 GOQ327496 GYM327496 HII327496 HSE327496 ICA327496 ILW327496 IVS327496 JFO327496 JPK327496 JZG327496 KJC327496 KSY327496 LCU327496 LMQ327496 LWM327496 MGI327496 MQE327496 NAA327496 NJW327496 NTS327496 ODO327496 ONK327496 OXG327496 PHC327496 PQY327496 QAU327496 QKQ327496 QUM327496 REI327496 ROE327496 RYA327496 SHW327496 SRS327496 TBO327496 TLK327496 TVG327496 UFC327496 UOY327496 UYU327496 VIQ327496 VSM327496 WCI327496 WME327496 WWA327496 S393032 JO393032 TK393032 ADG393032 ANC393032 AWY393032 BGU393032 BQQ393032 CAM393032 CKI393032 CUE393032 DEA393032 DNW393032 DXS393032 EHO393032 ERK393032 FBG393032 FLC393032 FUY393032 GEU393032 GOQ393032 GYM393032 HII393032 HSE393032 ICA393032 ILW393032 IVS393032 JFO393032 JPK393032 JZG393032 KJC393032 KSY393032 LCU393032 LMQ393032 LWM393032 MGI393032 MQE393032 NAA393032 NJW393032 NTS393032 ODO393032 ONK393032 OXG393032 PHC393032 PQY393032 QAU393032 QKQ393032 QUM393032 REI393032 ROE393032 RYA393032 SHW393032 SRS393032 TBO393032 TLK393032 TVG393032 UFC393032 UOY393032 UYU393032 VIQ393032 VSM393032 WCI393032 WME393032 WWA393032 S458568 JO458568 TK458568 ADG458568 ANC458568 AWY458568 BGU458568 BQQ458568 CAM458568 CKI458568 CUE458568 DEA458568 DNW458568 DXS458568 EHO458568 ERK458568 FBG458568 FLC458568 FUY458568 GEU458568 GOQ458568 GYM458568 HII458568 HSE458568 ICA458568 ILW458568 IVS458568 JFO458568 JPK458568 JZG458568 KJC458568 KSY458568 LCU458568 LMQ458568 LWM458568 MGI458568 MQE458568 NAA458568 NJW458568 NTS458568 ODO458568 ONK458568 OXG458568 PHC458568 PQY458568 QAU458568 QKQ458568 QUM458568 REI458568 ROE458568 RYA458568 SHW458568 SRS458568 TBO458568 TLK458568 TVG458568 UFC458568 UOY458568 UYU458568 VIQ458568 VSM458568 WCI458568 WME458568 WWA458568 S524104 JO524104 TK524104 ADG524104 ANC524104 AWY524104 BGU524104 BQQ524104 CAM524104 CKI524104 CUE524104 DEA524104 DNW524104 DXS524104 EHO524104 ERK524104 FBG524104 FLC524104 FUY524104 GEU524104 GOQ524104 GYM524104 HII524104 HSE524104 ICA524104 ILW524104 IVS524104 JFO524104 JPK524104 JZG524104 KJC524104 KSY524104 LCU524104 LMQ524104 LWM524104 MGI524104 MQE524104 NAA524104 NJW524104 NTS524104 ODO524104 ONK524104 OXG524104 PHC524104 PQY524104 QAU524104 QKQ524104 QUM524104 REI524104 ROE524104 RYA524104 SHW524104 SRS524104 TBO524104 TLK524104 TVG524104 UFC524104 UOY524104 UYU524104 VIQ524104 VSM524104 WCI524104 WME524104 WWA524104 S589640 JO589640 TK589640 ADG589640 ANC589640 AWY589640 BGU589640 BQQ589640 CAM589640 CKI589640 CUE589640 DEA589640 DNW589640 DXS589640 EHO589640 ERK589640 FBG589640 FLC589640 FUY589640 GEU589640 GOQ589640 GYM589640 HII589640 HSE589640 ICA589640 ILW589640 IVS589640 JFO589640 JPK589640 JZG589640 KJC589640 KSY589640 LCU589640 LMQ589640 LWM589640 MGI589640 MQE589640 NAA589640 NJW589640 NTS589640 ODO589640 ONK589640 OXG589640 PHC589640 PQY589640 QAU589640 QKQ589640 QUM589640 REI589640 ROE589640 RYA589640 SHW589640 SRS589640 TBO589640 TLK589640 TVG589640 UFC589640 UOY589640 UYU589640 VIQ589640 VSM589640 WCI589640 WME589640 WWA589640 S655176 JO655176 TK655176 ADG655176 ANC655176 AWY655176 BGU655176 BQQ655176 CAM655176 CKI655176 CUE655176 DEA655176 DNW655176 DXS655176 EHO655176 ERK655176 FBG655176 FLC655176 FUY655176 GEU655176 GOQ655176 GYM655176 HII655176 HSE655176 ICA655176 ILW655176 IVS655176 JFO655176 JPK655176 JZG655176 KJC655176 KSY655176 LCU655176 LMQ655176 LWM655176 MGI655176 MQE655176 NAA655176 NJW655176 NTS655176 ODO655176 ONK655176 OXG655176 PHC655176 PQY655176 QAU655176 QKQ655176 QUM655176 REI655176 ROE655176 RYA655176 SHW655176 SRS655176 TBO655176 TLK655176 TVG655176 UFC655176 UOY655176 UYU655176 VIQ655176 VSM655176 WCI655176 WME655176 WWA655176 S720712 JO720712 TK720712 ADG720712 ANC720712 AWY720712 BGU720712 BQQ720712 CAM720712 CKI720712 CUE720712 DEA720712 DNW720712 DXS720712 EHO720712 ERK720712 FBG720712 FLC720712 FUY720712 GEU720712 GOQ720712 GYM720712 HII720712 HSE720712 ICA720712 ILW720712 IVS720712 JFO720712 JPK720712 JZG720712 KJC720712 KSY720712 LCU720712 LMQ720712 LWM720712 MGI720712 MQE720712 NAA720712 NJW720712 NTS720712 ODO720712 ONK720712 OXG720712 PHC720712 PQY720712 QAU720712 QKQ720712 QUM720712 REI720712 ROE720712 RYA720712 SHW720712 SRS720712 TBO720712 TLK720712 TVG720712 UFC720712 UOY720712 UYU720712 VIQ720712 VSM720712 WCI720712 WME720712 WWA720712 S786248 JO786248 TK786248 ADG786248 ANC786248 AWY786248 BGU786248 BQQ786248 CAM786248 CKI786248 CUE786248 DEA786248 DNW786248 DXS786248 EHO786248 ERK786248 FBG786248 FLC786248 FUY786248 GEU786248 GOQ786248 GYM786248 HII786248 HSE786248 ICA786248 ILW786248 IVS786248 JFO786248 JPK786248 JZG786248 KJC786248 KSY786248 LCU786248 LMQ786248 LWM786248 MGI786248 MQE786248 NAA786248 NJW786248 NTS786248 ODO786248 ONK786248 OXG786248 PHC786248 PQY786248 QAU786248 QKQ786248 QUM786248 REI786248 ROE786248 RYA786248 SHW786248 SRS786248 TBO786248 TLK786248 TVG786248 UFC786248 UOY786248 UYU786248 VIQ786248 VSM786248 WCI786248 WME786248 WWA786248 S851784 JO851784 TK851784 ADG851784 ANC851784 AWY851784 BGU851784 BQQ851784 CAM851784 CKI851784 CUE851784 DEA851784 DNW851784 DXS851784 EHO851784 ERK851784 FBG851784 FLC851784 FUY851784 GEU851784 GOQ851784 GYM851784 HII851784 HSE851784 ICA851784 ILW851784 IVS851784 JFO851784 JPK851784 JZG851784 KJC851784 KSY851784 LCU851784 LMQ851784 LWM851784 MGI851784 MQE851784 NAA851784 NJW851784 NTS851784 ODO851784 ONK851784 OXG851784 PHC851784 PQY851784 QAU851784 QKQ851784 QUM851784 REI851784 ROE851784 RYA851784 SHW851784 SRS851784 TBO851784 TLK851784 TVG851784 UFC851784 UOY851784 UYU851784 VIQ851784 VSM851784 WCI851784 WME851784 WWA851784 S917320 JO917320 TK917320 ADG917320 ANC917320 AWY917320 BGU917320 BQQ917320 CAM917320 CKI917320 CUE917320 DEA917320 DNW917320 DXS917320 EHO917320 ERK917320 FBG917320 FLC917320 FUY917320 GEU917320 GOQ917320 GYM917320 HII917320 HSE917320 ICA917320 ILW917320 IVS917320 JFO917320 JPK917320 JZG917320 KJC917320 KSY917320 LCU917320 LMQ917320 LWM917320 MGI917320 MQE917320 NAA917320 NJW917320 NTS917320 ODO917320 ONK917320 OXG917320 PHC917320 PQY917320 QAU917320 QKQ917320 QUM917320 REI917320 ROE917320 RYA917320 SHW917320 SRS917320 TBO917320 TLK917320 TVG917320 UFC917320 UOY917320 UYU917320 VIQ917320 VSM917320 WCI917320 WME917320 WWA917320 S982856 JO982856 TK982856 ADG982856 ANC982856 AWY982856 BGU982856 BQQ982856 CAM982856 CKI982856 CUE982856 DEA982856 DNW982856 DXS982856 EHO982856 ERK982856 FBG982856 FLC982856 FUY982856 GEU982856 GOQ982856 GYM982856 HII982856 HSE982856 ICA982856 ILW982856 IVS982856 JFO982856 JPK982856 JZG982856 KJC982856 KSY982856 LCU982856 LMQ982856 LWM982856 MGI982856 MQE982856 NAA982856 NJW982856 NTS982856 ODO982856 ONK982856 OXG982856 PHC982856 PQY982856 QAU982856 QKQ982856 QUM982856 REI982856 ROE982856 RYA982856 SHW982856 SRS982856 TBO982856 TLK982856 TVG982856 UFC982856 UOY982856 UYU982856 VIQ982856 VSM982856 WCI982856 WME982856 WWA982856 L59:L420 JH59:JH420 TD59:TD420 ACZ59:ACZ420 AMV59:AMV420 AWR59:AWR420 BGN59:BGN420 BQJ59:BQJ420 CAF59:CAF420 CKB59:CKB420 CTX59:CTX420 DDT59:DDT420 DNP59:DNP420 DXL59:DXL420 EHH59:EHH420 ERD59:ERD420 FAZ59:FAZ420 FKV59:FKV420 FUR59:FUR420 GEN59:GEN420 GOJ59:GOJ420 GYF59:GYF420 HIB59:HIB420 HRX59:HRX420 IBT59:IBT420 ILP59:ILP420 IVL59:IVL420 JFH59:JFH420 JPD59:JPD420 JYZ59:JYZ420 KIV59:KIV420 KSR59:KSR420 LCN59:LCN420 LMJ59:LMJ420 LWF59:LWF420 MGB59:MGB420 MPX59:MPX420 MZT59:MZT420 NJP59:NJP420 NTL59:NTL420 ODH59:ODH420 OND59:OND420 OWZ59:OWZ420 PGV59:PGV420 PQR59:PQR420 QAN59:QAN420 QKJ59:QKJ420 QUF59:QUF420 REB59:REB420 RNX59:RNX420 RXT59:RXT420 SHP59:SHP420 SRL59:SRL420 TBH59:TBH420 TLD59:TLD420 TUZ59:TUZ420 UEV59:UEV420 UOR59:UOR420 UYN59:UYN420 VIJ59:VIJ420 VSF59:VSF420 WCB59:WCB420 WLX59:WLX420 WVT59:WVT420 L65355:L65956 JH65355:JH65956 TD65355:TD65956 ACZ65355:ACZ65956 AMV65355:AMV65956 AWR65355:AWR65956 BGN65355:BGN65956 BQJ65355:BQJ65956 CAF65355:CAF65956 CKB65355:CKB65956 CTX65355:CTX65956 DDT65355:DDT65956 DNP65355:DNP65956 DXL65355:DXL65956 EHH65355:EHH65956 ERD65355:ERD65956 FAZ65355:FAZ65956 FKV65355:FKV65956 FUR65355:FUR65956 GEN65355:GEN65956 GOJ65355:GOJ65956 GYF65355:GYF65956 HIB65355:HIB65956 HRX65355:HRX65956 IBT65355:IBT65956 ILP65355:ILP65956 IVL65355:IVL65956 JFH65355:JFH65956 JPD65355:JPD65956 JYZ65355:JYZ65956 KIV65355:KIV65956 KSR65355:KSR65956 LCN65355:LCN65956 LMJ65355:LMJ65956 LWF65355:LWF65956 MGB65355:MGB65956 MPX65355:MPX65956 MZT65355:MZT65956 NJP65355:NJP65956 NTL65355:NTL65956 ODH65355:ODH65956 OND65355:OND65956 OWZ65355:OWZ65956 PGV65355:PGV65956 PQR65355:PQR65956 QAN65355:QAN65956 QKJ65355:QKJ65956 QUF65355:QUF65956 REB65355:REB65956 RNX65355:RNX65956 RXT65355:RXT65956 SHP65355:SHP65956 SRL65355:SRL65956 TBH65355:TBH65956 TLD65355:TLD65956 TUZ65355:TUZ65956 UEV65355:UEV65956 UOR65355:UOR65956 UYN65355:UYN65956 VIJ65355:VIJ65956 VSF65355:VSF65956 WCB65355:WCB65956 WLX65355:WLX65956 WVT65355:WVT65956 L130891:L131492 JH130891:JH131492 TD130891:TD131492 ACZ130891:ACZ131492 AMV130891:AMV131492 AWR130891:AWR131492 BGN130891:BGN131492 BQJ130891:BQJ131492 CAF130891:CAF131492 CKB130891:CKB131492 CTX130891:CTX131492 DDT130891:DDT131492 DNP130891:DNP131492 DXL130891:DXL131492 EHH130891:EHH131492 ERD130891:ERD131492 FAZ130891:FAZ131492 FKV130891:FKV131492 FUR130891:FUR131492 GEN130891:GEN131492 GOJ130891:GOJ131492 GYF130891:GYF131492 HIB130891:HIB131492 HRX130891:HRX131492 IBT130891:IBT131492 ILP130891:ILP131492 IVL130891:IVL131492 JFH130891:JFH131492 JPD130891:JPD131492 JYZ130891:JYZ131492 KIV130891:KIV131492 KSR130891:KSR131492 LCN130891:LCN131492 LMJ130891:LMJ131492 LWF130891:LWF131492 MGB130891:MGB131492 MPX130891:MPX131492 MZT130891:MZT131492 NJP130891:NJP131492 NTL130891:NTL131492 ODH130891:ODH131492 OND130891:OND131492 OWZ130891:OWZ131492 PGV130891:PGV131492 PQR130891:PQR131492 QAN130891:QAN131492 QKJ130891:QKJ131492 QUF130891:QUF131492 REB130891:REB131492 RNX130891:RNX131492 RXT130891:RXT131492 SHP130891:SHP131492 SRL130891:SRL131492 TBH130891:TBH131492 TLD130891:TLD131492 TUZ130891:TUZ131492 UEV130891:UEV131492 UOR130891:UOR131492 UYN130891:UYN131492 VIJ130891:VIJ131492 VSF130891:VSF131492 WCB130891:WCB131492 WLX130891:WLX131492 WVT130891:WVT131492 L196427:L197028 JH196427:JH197028 TD196427:TD197028 ACZ196427:ACZ197028 AMV196427:AMV197028 AWR196427:AWR197028 BGN196427:BGN197028 BQJ196427:BQJ197028 CAF196427:CAF197028 CKB196427:CKB197028 CTX196427:CTX197028 DDT196427:DDT197028 DNP196427:DNP197028 DXL196427:DXL197028 EHH196427:EHH197028 ERD196427:ERD197028 FAZ196427:FAZ197028 FKV196427:FKV197028 FUR196427:FUR197028 GEN196427:GEN197028 GOJ196427:GOJ197028 GYF196427:GYF197028 HIB196427:HIB197028 HRX196427:HRX197028 IBT196427:IBT197028 ILP196427:ILP197028 IVL196427:IVL197028 JFH196427:JFH197028 JPD196427:JPD197028 JYZ196427:JYZ197028 KIV196427:KIV197028 KSR196427:KSR197028 LCN196427:LCN197028 LMJ196427:LMJ197028 LWF196427:LWF197028 MGB196427:MGB197028 MPX196427:MPX197028 MZT196427:MZT197028 NJP196427:NJP197028 NTL196427:NTL197028 ODH196427:ODH197028 OND196427:OND197028 OWZ196427:OWZ197028 PGV196427:PGV197028 PQR196427:PQR197028 QAN196427:QAN197028 QKJ196427:QKJ197028 QUF196427:QUF197028 REB196427:REB197028 RNX196427:RNX197028 RXT196427:RXT197028 SHP196427:SHP197028 SRL196427:SRL197028 TBH196427:TBH197028 TLD196427:TLD197028 TUZ196427:TUZ197028 UEV196427:UEV197028 UOR196427:UOR197028 UYN196427:UYN197028 VIJ196427:VIJ197028 VSF196427:VSF197028 WCB196427:WCB197028 WLX196427:WLX197028 WVT196427:WVT197028 L261963:L262564 JH261963:JH262564 TD261963:TD262564 ACZ261963:ACZ262564 AMV261963:AMV262564 AWR261963:AWR262564 BGN261963:BGN262564 BQJ261963:BQJ262564 CAF261963:CAF262564 CKB261963:CKB262564 CTX261963:CTX262564 DDT261963:DDT262564 DNP261963:DNP262564 DXL261963:DXL262564 EHH261963:EHH262564 ERD261963:ERD262564 FAZ261963:FAZ262564 FKV261963:FKV262564 FUR261963:FUR262564 GEN261963:GEN262564 GOJ261963:GOJ262564 GYF261963:GYF262564 HIB261963:HIB262564 HRX261963:HRX262564 IBT261963:IBT262564 ILP261963:ILP262564 IVL261963:IVL262564 JFH261963:JFH262564 JPD261963:JPD262564 JYZ261963:JYZ262564 KIV261963:KIV262564 KSR261963:KSR262564 LCN261963:LCN262564 LMJ261963:LMJ262564 LWF261963:LWF262564 MGB261963:MGB262564 MPX261963:MPX262564 MZT261963:MZT262564 NJP261963:NJP262564 NTL261963:NTL262564 ODH261963:ODH262564 OND261963:OND262564 OWZ261963:OWZ262564 PGV261963:PGV262564 PQR261963:PQR262564 QAN261963:QAN262564 QKJ261963:QKJ262564 QUF261963:QUF262564 REB261963:REB262564 RNX261963:RNX262564 RXT261963:RXT262564 SHP261963:SHP262564 SRL261963:SRL262564 TBH261963:TBH262564 TLD261963:TLD262564 TUZ261963:TUZ262564 UEV261963:UEV262564 UOR261963:UOR262564 UYN261963:UYN262564 VIJ261963:VIJ262564 VSF261963:VSF262564 WCB261963:WCB262564 WLX261963:WLX262564 WVT261963:WVT262564 L327499:L328100 JH327499:JH328100 TD327499:TD328100 ACZ327499:ACZ328100 AMV327499:AMV328100 AWR327499:AWR328100 BGN327499:BGN328100 BQJ327499:BQJ328100 CAF327499:CAF328100 CKB327499:CKB328100 CTX327499:CTX328100 DDT327499:DDT328100 DNP327499:DNP328100 DXL327499:DXL328100 EHH327499:EHH328100 ERD327499:ERD328100 FAZ327499:FAZ328100 FKV327499:FKV328100 FUR327499:FUR328100 GEN327499:GEN328100 GOJ327499:GOJ328100 GYF327499:GYF328100 HIB327499:HIB328100 HRX327499:HRX328100 IBT327499:IBT328100 ILP327499:ILP328100 IVL327499:IVL328100 JFH327499:JFH328100 JPD327499:JPD328100 JYZ327499:JYZ328100 KIV327499:KIV328100 KSR327499:KSR328100 LCN327499:LCN328100 LMJ327499:LMJ328100 LWF327499:LWF328100 MGB327499:MGB328100 MPX327499:MPX328100 MZT327499:MZT328100 NJP327499:NJP328100 NTL327499:NTL328100 ODH327499:ODH328100 OND327499:OND328100 OWZ327499:OWZ328100 PGV327499:PGV328100 PQR327499:PQR328100 QAN327499:QAN328100 QKJ327499:QKJ328100 QUF327499:QUF328100 REB327499:REB328100 RNX327499:RNX328100 RXT327499:RXT328100 SHP327499:SHP328100 SRL327499:SRL328100 TBH327499:TBH328100 TLD327499:TLD328100 TUZ327499:TUZ328100 UEV327499:UEV328100 UOR327499:UOR328100 UYN327499:UYN328100 VIJ327499:VIJ328100 VSF327499:VSF328100 WCB327499:WCB328100 WLX327499:WLX328100 WVT327499:WVT328100 L393035:L393636 JH393035:JH393636 TD393035:TD393636 ACZ393035:ACZ393636 AMV393035:AMV393636 AWR393035:AWR393636 BGN393035:BGN393636 BQJ393035:BQJ393636 CAF393035:CAF393636 CKB393035:CKB393636 CTX393035:CTX393636 DDT393035:DDT393636 DNP393035:DNP393636 DXL393035:DXL393636 EHH393035:EHH393636 ERD393035:ERD393636 FAZ393035:FAZ393636 FKV393035:FKV393636 FUR393035:FUR393636 GEN393035:GEN393636 GOJ393035:GOJ393636 GYF393035:GYF393636 HIB393035:HIB393636 HRX393035:HRX393636 IBT393035:IBT393636 ILP393035:ILP393636 IVL393035:IVL393636 JFH393035:JFH393636 JPD393035:JPD393636 JYZ393035:JYZ393636 KIV393035:KIV393636 KSR393035:KSR393636 LCN393035:LCN393636 LMJ393035:LMJ393636 LWF393035:LWF393636 MGB393035:MGB393636 MPX393035:MPX393636 MZT393035:MZT393636 NJP393035:NJP393636 NTL393035:NTL393636 ODH393035:ODH393636 OND393035:OND393636 OWZ393035:OWZ393636 PGV393035:PGV393636 PQR393035:PQR393636 QAN393035:QAN393636 QKJ393035:QKJ393636 QUF393035:QUF393636 REB393035:REB393636 RNX393035:RNX393636 RXT393035:RXT393636 SHP393035:SHP393636 SRL393035:SRL393636 TBH393035:TBH393636 TLD393035:TLD393636 TUZ393035:TUZ393636 UEV393035:UEV393636 UOR393035:UOR393636 UYN393035:UYN393636 VIJ393035:VIJ393636 VSF393035:VSF393636 WCB393035:WCB393636 WLX393035:WLX393636 WVT393035:WVT393636 L458571:L459172 JH458571:JH459172 TD458571:TD459172 ACZ458571:ACZ459172 AMV458571:AMV459172 AWR458571:AWR459172 BGN458571:BGN459172 BQJ458571:BQJ459172 CAF458571:CAF459172 CKB458571:CKB459172 CTX458571:CTX459172 DDT458571:DDT459172 DNP458571:DNP459172 DXL458571:DXL459172 EHH458571:EHH459172 ERD458571:ERD459172 FAZ458571:FAZ459172 FKV458571:FKV459172 FUR458571:FUR459172 GEN458571:GEN459172 GOJ458571:GOJ459172 GYF458571:GYF459172 HIB458571:HIB459172 HRX458571:HRX459172 IBT458571:IBT459172 ILP458571:ILP459172 IVL458571:IVL459172 JFH458571:JFH459172 JPD458571:JPD459172 JYZ458571:JYZ459172 KIV458571:KIV459172 KSR458571:KSR459172 LCN458571:LCN459172 LMJ458571:LMJ459172 LWF458571:LWF459172 MGB458571:MGB459172 MPX458571:MPX459172 MZT458571:MZT459172 NJP458571:NJP459172 NTL458571:NTL459172 ODH458571:ODH459172 OND458571:OND459172 OWZ458571:OWZ459172 PGV458571:PGV459172 PQR458571:PQR459172 QAN458571:QAN459172 QKJ458571:QKJ459172 QUF458571:QUF459172 REB458571:REB459172 RNX458571:RNX459172 RXT458571:RXT459172 SHP458571:SHP459172 SRL458571:SRL459172 TBH458571:TBH459172 TLD458571:TLD459172 TUZ458571:TUZ459172 UEV458571:UEV459172 UOR458571:UOR459172 UYN458571:UYN459172 VIJ458571:VIJ459172 VSF458571:VSF459172 WCB458571:WCB459172 WLX458571:WLX459172 WVT458571:WVT459172 L524107:L524708 JH524107:JH524708 TD524107:TD524708 ACZ524107:ACZ524708 AMV524107:AMV524708 AWR524107:AWR524708 BGN524107:BGN524708 BQJ524107:BQJ524708 CAF524107:CAF524708 CKB524107:CKB524708 CTX524107:CTX524708 DDT524107:DDT524708 DNP524107:DNP524708 DXL524107:DXL524708 EHH524107:EHH524708 ERD524107:ERD524708 FAZ524107:FAZ524708 FKV524107:FKV524708 FUR524107:FUR524708 GEN524107:GEN524708 GOJ524107:GOJ524708 GYF524107:GYF524708 HIB524107:HIB524708 HRX524107:HRX524708 IBT524107:IBT524708 ILP524107:ILP524708 IVL524107:IVL524708 JFH524107:JFH524708 JPD524107:JPD524708 JYZ524107:JYZ524708 KIV524107:KIV524708 KSR524107:KSR524708 LCN524107:LCN524708 LMJ524107:LMJ524708 LWF524107:LWF524708 MGB524107:MGB524708 MPX524107:MPX524708 MZT524107:MZT524708 NJP524107:NJP524708 NTL524107:NTL524708 ODH524107:ODH524708 OND524107:OND524708 OWZ524107:OWZ524708 PGV524107:PGV524708 PQR524107:PQR524708 QAN524107:QAN524708 QKJ524107:QKJ524708 QUF524107:QUF524708 REB524107:REB524708 RNX524107:RNX524708 RXT524107:RXT524708 SHP524107:SHP524708 SRL524107:SRL524708 TBH524107:TBH524708 TLD524107:TLD524708 TUZ524107:TUZ524708 UEV524107:UEV524708 UOR524107:UOR524708 UYN524107:UYN524708 VIJ524107:VIJ524708 VSF524107:VSF524708 WCB524107:WCB524708 WLX524107:WLX524708 WVT524107:WVT524708 L589643:L590244 JH589643:JH590244 TD589643:TD590244 ACZ589643:ACZ590244 AMV589643:AMV590244 AWR589643:AWR590244 BGN589643:BGN590244 BQJ589643:BQJ590244 CAF589643:CAF590244 CKB589643:CKB590244 CTX589643:CTX590244 DDT589643:DDT590244 DNP589643:DNP590244 DXL589643:DXL590244 EHH589643:EHH590244 ERD589643:ERD590244 FAZ589643:FAZ590244 FKV589643:FKV590244 FUR589643:FUR590244 GEN589643:GEN590244 GOJ589643:GOJ590244 GYF589643:GYF590244 HIB589643:HIB590244 HRX589643:HRX590244 IBT589643:IBT590244 ILP589643:ILP590244 IVL589643:IVL590244 JFH589643:JFH590244 JPD589643:JPD590244 JYZ589643:JYZ590244 KIV589643:KIV590244 KSR589643:KSR590244 LCN589643:LCN590244 LMJ589643:LMJ590244 LWF589643:LWF590244 MGB589643:MGB590244 MPX589643:MPX590244 MZT589643:MZT590244 NJP589643:NJP590244 NTL589643:NTL590244 ODH589643:ODH590244 OND589643:OND590244 OWZ589643:OWZ590244 PGV589643:PGV590244 PQR589643:PQR590244 QAN589643:QAN590244 QKJ589643:QKJ590244 QUF589643:QUF590244 REB589643:REB590244 RNX589643:RNX590244 RXT589643:RXT590244 SHP589643:SHP590244 SRL589643:SRL590244 TBH589643:TBH590244 TLD589643:TLD590244 TUZ589643:TUZ590244 UEV589643:UEV590244 UOR589643:UOR590244 UYN589643:UYN590244 VIJ589643:VIJ590244 VSF589643:VSF590244 WCB589643:WCB590244 WLX589643:WLX590244 WVT589643:WVT590244 L655179:L655780 JH655179:JH655780 TD655179:TD655780 ACZ655179:ACZ655780 AMV655179:AMV655780 AWR655179:AWR655780 BGN655179:BGN655780 BQJ655179:BQJ655780 CAF655179:CAF655780 CKB655179:CKB655780 CTX655179:CTX655780 DDT655179:DDT655780 DNP655179:DNP655780 DXL655179:DXL655780 EHH655179:EHH655780 ERD655179:ERD655780 FAZ655179:FAZ655780 FKV655179:FKV655780 FUR655179:FUR655780 GEN655179:GEN655780 GOJ655179:GOJ655780 GYF655179:GYF655780 HIB655179:HIB655780 HRX655179:HRX655780 IBT655179:IBT655780 ILP655179:ILP655780 IVL655179:IVL655780 JFH655179:JFH655780 JPD655179:JPD655780 JYZ655179:JYZ655780 KIV655179:KIV655780 KSR655179:KSR655780 LCN655179:LCN655780 LMJ655179:LMJ655780 LWF655179:LWF655780 MGB655179:MGB655780 MPX655179:MPX655780 MZT655179:MZT655780 NJP655179:NJP655780 NTL655179:NTL655780 ODH655179:ODH655780 OND655179:OND655780 OWZ655179:OWZ655780 PGV655179:PGV655780 PQR655179:PQR655780 QAN655179:QAN655780 QKJ655179:QKJ655780 QUF655179:QUF655780 REB655179:REB655780 RNX655179:RNX655780 RXT655179:RXT655780 SHP655179:SHP655780 SRL655179:SRL655780 TBH655179:TBH655780 TLD655179:TLD655780 TUZ655179:TUZ655780 UEV655179:UEV655780 UOR655179:UOR655780 UYN655179:UYN655780 VIJ655179:VIJ655780 VSF655179:VSF655780 WCB655179:WCB655780 WLX655179:WLX655780 WVT655179:WVT655780 L720715:L721316 JH720715:JH721316 TD720715:TD721316 ACZ720715:ACZ721316 AMV720715:AMV721316 AWR720715:AWR721316 BGN720715:BGN721316 BQJ720715:BQJ721316 CAF720715:CAF721316 CKB720715:CKB721316 CTX720715:CTX721316 DDT720715:DDT721316 DNP720715:DNP721316 DXL720715:DXL721316 EHH720715:EHH721316 ERD720715:ERD721316 FAZ720715:FAZ721316 FKV720715:FKV721316 FUR720715:FUR721316 GEN720715:GEN721316 GOJ720715:GOJ721316 GYF720715:GYF721316 HIB720715:HIB721316 HRX720715:HRX721316 IBT720715:IBT721316 ILP720715:ILP721316 IVL720715:IVL721316 JFH720715:JFH721316 JPD720715:JPD721316 JYZ720715:JYZ721316 KIV720715:KIV721316 KSR720715:KSR721316 LCN720715:LCN721316 LMJ720715:LMJ721316 LWF720715:LWF721316 MGB720715:MGB721316 MPX720715:MPX721316 MZT720715:MZT721316 NJP720715:NJP721316 NTL720715:NTL721316 ODH720715:ODH721316 OND720715:OND721316 OWZ720715:OWZ721316 PGV720715:PGV721316 PQR720715:PQR721316 QAN720715:QAN721316 QKJ720715:QKJ721316 QUF720715:QUF721316 REB720715:REB721316 RNX720715:RNX721316 RXT720715:RXT721316 SHP720715:SHP721316 SRL720715:SRL721316 TBH720715:TBH721316 TLD720715:TLD721316 TUZ720715:TUZ721316 UEV720715:UEV721316 UOR720715:UOR721316 UYN720715:UYN721316 VIJ720715:VIJ721316 VSF720715:VSF721316 WCB720715:WCB721316 WLX720715:WLX721316 WVT720715:WVT721316 L786251:L786852 JH786251:JH786852 TD786251:TD786852 ACZ786251:ACZ786852 AMV786251:AMV786852 AWR786251:AWR786852 BGN786251:BGN786852 BQJ786251:BQJ786852 CAF786251:CAF786852 CKB786251:CKB786852 CTX786251:CTX786852 DDT786251:DDT786852 DNP786251:DNP786852 DXL786251:DXL786852 EHH786251:EHH786852 ERD786251:ERD786852 FAZ786251:FAZ786852 FKV786251:FKV786852 FUR786251:FUR786852 GEN786251:GEN786852 GOJ786251:GOJ786852 GYF786251:GYF786852 HIB786251:HIB786852 HRX786251:HRX786852 IBT786251:IBT786852 ILP786251:ILP786852 IVL786251:IVL786852 JFH786251:JFH786852 JPD786251:JPD786852 JYZ786251:JYZ786852 KIV786251:KIV786852 KSR786251:KSR786852 LCN786251:LCN786852 LMJ786251:LMJ786852 LWF786251:LWF786852 MGB786251:MGB786852 MPX786251:MPX786852 MZT786251:MZT786852 NJP786251:NJP786852 NTL786251:NTL786852 ODH786251:ODH786852 OND786251:OND786852 OWZ786251:OWZ786852 PGV786251:PGV786852 PQR786251:PQR786852 QAN786251:QAN786852 QKJ786251:QKJ786852 QUF786251:QUF786852 REB786251:REB786852 RNX786251:RNX786852 RXT786251:RXT786852 SHP786251:SHP786852 SRL786251:SRL786852 TBH786251:TBH786852 TLD786251:TLD786852 TUZ786251:TUZ786852 UEV786251:UEV786852 UOR786251:UOR786852 UYN786251:UYN786852 VIJ786251:VIJ786852 VSF786251:VSF786852 WCB786251:WCB786852 WLX786251:WLX786852 WVT786251:WVT786852 L851787:L852388 JH851787:JH852388 TD851787:TD852388 ACZ851787:ACZ852388 AMV851787:AMV852388 AWR851787:AWR852388 BGN851787:BGN852388 BQJ851787:BQJ852388 CAF851787:CAF852388 CKB851787:CKB852388 CTX851787:CTX852388 DDT851787:DDT852388 DNP851787:DNP852388 DXL851787:DXL852388 EHH851787:EHH852388 ERD851787:ERD852388 FAZ851787:FAZ852388 FKV851787:FKV852388 FUR851787:FUR852388 GEN851787:GEN852388 GOJ851787:GOJ852388 GYF851787:GYF852388 HIB851787:HIB852388 HRX851787:HRX852388 IBT851787:IBT852388 ILP851787:ILP852388 IVL851787:IVL852388 JFH851787:JFH852388 JPD851787:JPD852388 JYZ851787:JYZ852388 KIV851787:KIV852388 KSR851787:KSR852388 LCN851787:LCN852388 LMJ851787:LMJ852388 LWF851787:LWF852388 MGB851787:MGB852388 MPX851787:MPX852388 MZT851787:MZT852388 NJP851787:NJP852388 NTL851787:NTL852388 ODH851787:ODH852388 OND851787:OND852388 OWZ851787:OWZ852388 PGV851787:PGV852388 PQR851787:PQR852388 QAN851787:QAN852388 QKJ851787:QKJ852388 QUF851787:QUF852388 REB851787:REB852388 RNX851787:RNX852388 RXT851787:RXT852388 SHP851787:SHP852388 SRL851787:SRL852388 TBH851787:TBH852388 TLD851787:TLD852388 TUZ851787:TUZ852388 UEV851787:UEV852388 UOR851787:UOR852388 UYN851787:UYN852388 VIJ851787:VIJ852388 VSF851787:VSF852388 WCB851787:WCB852388 WLX851787:WLX852388 WVT851787:WVT852388 L917323:L917924 JH917323:JH917924 TD917323:TD917924 ACZ917323:ACZ917924 AMV917323:AMV917924 AWR917323:AWR917924 BGN917323:BGN917924 BQJ917323:BQJ917924 CAF917323:CAF917924 CKB917323:CKB917924 CTX917323:CTX917924 DDT917323:DDT917924 DNP917323:DNP917924 DXL917323:DXL917924 EHH917323:EHH917924 ERD917323:ERD917924 FAZ917323:FAZ917924 FKV917323:FKV917924 FUR917323:FUR917924 GEN917323:GEN917924 GOJ917323:GOJ917924 GYF917323:GYF917924 HIB917323:HIB917924 HRX917323:HRX917924 IBT917323:IBT917924 ILP917323:ILP917924 IVL917323:IVL917924 JFH917323:JFH917924 JPD917323:JPD917924 JYZ917323:JYZ917924 KIV917323:KIV917924 KSR917323:KSR917924 LCN917323:LCN917924 LMJ917323:LMJ917924 LWF917323:LWF917924 MGB917323:MGB917924 MPX917323:MPX917924 MZT917323:MZT917924 NJP917323:NJP917924 NTL917323:NTL917924 ODH917323:ODH917924 OND917323:OND917924 OWZ917323:OWZ917924 PGV917323:PGV917924 PQR917323:PQR917924 QAN917323:QAN917924 QKJ917323:QKJ917924 QUF917323:QUF917924 REB917323:REB917924 RNX917323:RNX917924 RXT917323:RXT917924 SHP917323:SHP917924 SRL917323:SRL917924 TBH917323:TBH917924 TLD917323:TLD917924 TUZ917323:TUZ917924 UEV917323:UEV917924 UOR917323:UOR917924 UYN917323:UYN917924 VIJ917323:VIJ917924 VSF917323:VSF917924 WCB917323:WCB917924 WLX917323:WLX917924 WVT917323:WVT917924 L982859:L983460 JH982859:JH983460 TD982859:TD983460 ACZ982859:ACZ983460 AMV982859:AMV983460 AWR982859:AWR983460 BGN982859:BGN983460 BQJ982859:BQJ983460 CAF982859:CAF983460 CKB982859:CKB983460 CTX982859:CTX983460 DDT982859:DDT983460 DNP982859:DNP983460 DXL982859:DXL983460 EHH982859:EHH983460 ERD982859:ERD983460 FAZ982859:FAZ983460 FKV982859:FKV983460 FUR982859:FUR983460 GEN982859:GEN983460 GOJ982859:GOJ983460 GYF982859:GYF983460 HIB982859:HIB983460 HRX982859:HRX983460 IBT982859:IBT983460 ILP982859:ILP983460 IVL982859:IVL983460 JFH982859:JFH983460 JPD982859:JPD983460 JYZ982859:JYZ983460 KIV982859:KIV983460 KSR982859:KSR983460 LCN982859:LCN983460 LMJ982859:LMJ983460 LWF982859:LWF983460 MGB982859:MGB983460 MPX982859:MPX983460 MZT982859:MZT983460 NJP982859:NJP983460 NTL982859:NTL983460 ODH982859:ODH983460 OND982859:OND983460 OWZ982859:OWZ983460 PGV982859:PGV983460 PQR982859:PQR983460 QAN982859:QAN983460 QKJ982859:QKJ983460 QUF982859:QUF983460 REB982859:REB983460 RNX982859:RNX983460 RXT982859:RXT983460 SHP982859:SHP983460 SRL982859:SRL983460 TBH982859:TBH983460 TLD982859:TLD983460 TUZ982859:TUZ983460 UEV982859:UEV983460 UOR982859:UOR983460 UYN982859:UYN983460 VIJ982859:VIJ983460 VSF982859:VSF983460 WCB982859:WCB983460 WLX982859:WLX983460 WVT982859:WVT983460 R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R65347 JN65347 TJ65347 ADF65347 ANB65347 AWX65347 BGT65347 BQP65347 CAL65347 CKH65347 CUD65347 DDZ65347 DNV65347 DXR65347 EHN65347 ERJ65347 FBF65347 FLB65347 FUX65347 GET65347 GOP65347 GYL65347 HIH65347 HSD65347 IBZ65347 ILV65347 IVR65347 JFN65347 JPJ65347 JZF65347 KJB65347 KSX65347 LCT65347 LMP65347 LWL65347 MGH65347 MQD65347 MZZ65347 NJV65347 NTR65347 ODN65347 ONJ65347 OXF65347 PHB65347 PQX65347 QAT65347 QKP65347 QUL65347 REH65347 ROD65347 RXZ65347 SHV65347 SRR65347 TBN65347 TLJ65347 TVF65347 UFB65347 UOX65347 UYT65347 VIP65347 VSL65347 WCH65347 WMD65347 WVZ65347 R130883 JN130883 TJ130883 ADF130883 ANB130883 AWX130883 BGT130883 BQP130883 CAL130883 CKH130883 CUD130883 DDZ130883 DNV130883 DXR130883 EHN130883 ERJ130883 FBF130883 FLB130883 FUX130883 GET130883 GOP130883 GYL130883 HIH130883 HSD130883 IBZ130883 ILV130883 IVR130883 JFN130883 JPJ130883 JZF130883 KJB130883 KSX130883 LCT130883 LMP130883 LWL130883 MGH130883 MQD130883 MZZ130883 NJV130883 NTR130883 ODN130883 ONJ130883 OXF130883 PHB130883 PQX130883 QAT130883 QKP130883 QUL130883 REH130883 ROD130883 RXZ130883 SHV130883 SRR130883 TBN130883 TLJ130883 TVF130883 UFB130883 UOX130883 UYT130883 VIP130883 VSL130883 WCH130883 WMD130883 WVZ130883 R196419 JN196419 TJ196419 ADF196419 ANB196419 AWX196419 BGT196419 BQP196419 CAL196419 CKH196419 CUD196419 DDZ196419 DNV196419 DXR196419 EHN196419 ERJ196419 FBF196419 FLB196419 FUX196419 GET196419 GOP196419 GYL196419 HIH196419 HSD196419 IBZ196419 ILV196419 IVR196419 JFN196419 JPJ196419 JZF196419 KJB196419 KSX196419 LCT196419 LMP196419 LWL196419 MGH196419 MQD196419 MZZ196419 NJV196419 NTR196419 ODN196419 ONJ196419 OXF196419 PHB196419 PQX196419 QAT196419 QKP196419 QUL196419 REH196419 ROD196419 RXZ196419 SHV196419 SRR196419 TBN196419 TLJ196419 TVF196419 UFB196419 UOX196419 UYT196419 VIP196419 VSL196419 WCH196419 WMD196419 WVZ196419 R261955 JN261955 TJ261955 ADF261955 ANB261955 AWX261955 BGT261955 BQP261955 CAL261955 CKH261955 CUD261955 DDZ261955 DNV261955 DXR261955 EHN261955 ERJ261955 FBF261955 FLB261955 FUX261955 GET261955 GOP261955 GYL261955 HIH261955 HSD261955 IBZ261955 ILV261955 IVR261955 JFN261955 JPJ261955 JZF261955 KJB261955 KSX261955 LCT261955 LMP261955 LWL261955 MGH261955 MQD261955 MZZ261955 NJV261955 NTR261955 ODN261955 ONJ261955 OXF261955 PHB261955 PQX261955 QAT261955 QKP261955 QUL261955 REH261955 ROD261955 RXZ261955 SHV261955 SRR261955 TBN261955 TLJ261955 TVF261955 UFB261955 UOX261955 UYT261955 VIP261955 VSL261955 WCH261955 WMD261955 WVZ261955 R327491 JN327491 TJ327491 ADF327491 ANB327491 AWX327491 BGT327491 BQP327491 CAL327491 CKH327491 CUD327491 DDZ327491 DNV327491 DXR327491 EHN327491 ERJ327491 FBF327491 FLB327491 FUX327491 GET327491 GOP327491 GYL327491 HIH327491 HSD327491 IBZ327491 ILV327491 IVR327491 JFN327491 JPJ327491 JZF327491 KJB327491 KSX327491 LCT327491 LMP327491 LWL327491 MGH327491 MQD327491 MZZ327491 NJV327491 NTR327491 ODN327491 ONJ327491 OXF327491 PHB327491 PQX327491 QAT327491 QKP327491 QUL327491 REH327491 ROD327491 RXZ327491 SHV327491 SRR327491 TBN327491 TLJ327491 TVF327491 UFB327491 UOX327491 UYT327491 VIP327491 VSL327491 WCH327491 WMD327491 WVZ327491 R393027 JN393027 TJ393027 ADF393027 ANB393027 AWX393027 BGT393027 BQP393027 CAL393027 CKH393027 CUD393027 DDZ393027 DNV393027 DXR393027 EHN393027 ERJ393027 FBF393027 FLB393027 FUX393027 GET393027 GOP393027 GYL393027 HIH393027 HSD393027 IBZ393027 ILV393027 IVR393027 JFN393027 JPJ393027 JZF393027 KJB393027 KSX393027 LCT393027 LMP393027 LWL393027 MGH393027 MQD393027 MZZ393027 NJV393027 NTR393027 ODN393027 ONJ393027 OXF393027 PHB393027 PQX393027 QAT393027 QKP393027 QUL393027 REH393027 ROD393027 RXZ393027 SHV393027 SRR393027 TBN393027 TLJ393027 TVF393027 UFB393027 UOX393027 UYT393027 VIP393027 VSL393027 WCH393027 WMD393027 WVZ393027 R458563 JN458563 TJ458563 ADF458563 ANB458563 AWX458563 BGT458563 BQP458563 CAL458563 CKH458563 CUD458563 DDZ458563 DNV458563 DXR458563 EHN458563 ERJ458563 FBF458563 FLB458563 FUX458563 GET458563 GOP458563 GYL458563 HIH458563 HSD458563 IBZ458563 ILV458563 IVR458563 JFN458563 JPJ458563 JZF458563 KJB458563 KSX458563 LCT458563 LMP458563 LWL458563 MGH458563 MQD458563 MZZ458563 NJV458563 NTR458563 ODN458563 ONJ458563 OXF458563 PHB458563 PQX458563 QAT458563 QKP458563 QUL458563 REH458563 ROD458563 RXZ458563 SHV458563 SRR458563 TBN458563 TLJ458563 TVF458563 UFB458563 UOX458563 UYT458563 VIP458563 VSL458563 WCH458563 WMD458563 WVZ458563 R524099 JN524099 TJ524099 ADF524099 ANB524099 AWX524099 BGT524099 BQP524099 CAL524099 CKH524099 CUD524099 DDZ524099 DNV524099 DXR524099 EHN524099 ERJ524099 FBF524099 FLB524099 FUX524099 GET524099 GOP524099 GYL524099 HIH524099 HSD524099 IBZ524099 ILV524099 IVR524099 JFN524099 JPJ524099 JZF524099 KJB524099 KSX524099 LCT524099 LMP524099 LWL524099 MGH524099 MQD524099 MZZ524099 NJV524099 NTR524099 ODN524099 ONJ524099 OXF524099 PHB524099 PQX524099 QAT524099 QKP524099 QUL524099 REH524099 ROD524099 RXZ524099 SHV524099 SRR524099 TBN524099 TLJ524099 TVF524099 UFB524099 UOX524099 UYT524099 VIP524099 VSL524099 WCH524099 WMD524099 WVZ524099 R589635 JN589635 TJ589635 ADF589635 ANB589635 AWX589635 BGT589635 BQP589635 CAL589635 CKH589635 CUD589635 DDZ589635 DNV589635 DXR589635 EHN589635 ERJ589635 FBF589635 FLB589635 FUX589635 GET589635 GOP589635 GYL589635 HIH589635 HSD589635 IBZ589635 ILV589635 IVR589635 JFN589635 JPJ589635 JZF589635 KJB589635 KSX589635 LCT589635 LMP589635 LWL589635 MGH589635 MQD589635 MZZ589635 NJV589635 NTR589635 ODN589635 ONJ589635 OXF589635 PHB589635 PQX589635 QAT589635 QKP589635 QUL589635 REH589635 ROD589635 RXZ589635 SHV589635 SRR589635 TBN589635 TLJ589635 TVF589635 UFB589635 UOX589635 UYT589635 VIP589635 VSL589635 WCH589635 WMD589635 WVZ589635 R655171 JN655171 TJ655171 ADF655171 ANB655171 AWX655171 BGT655171 BQP655171 CAL655171 CKH655171 CUD655171 DDZ655171 DNV655171 DXR655171 EHN655171 ERJ655171 FBF655171 FLB655171 FUX655171 GET655171 GOP655171 GYL655171 HIH655171 HSD655171 IBZ655171 ILV655171 IVR655171 JFN655171 JPJ655171 JZF655171 KJB655171 KSX655171 LCT655171 LMP655171 LWL655171 MGH655171 MQD655171 MZZ655171 NJV655171 NTR655171 ODN655171 ONJ655171 OXF655171 PHB655171 PQX655171 QAT655171 QKP655171 QUL655171 REH655171 ROD655171 RXZ655171 SHV655171 SRR655171 TBN655171 TLJ655171 TVF655171 UFB655171 UOX655171 UYT655171 VIP655171 VSL655171 WCH655171 WMD655171 WVZ655171 R720707 JN720707 TJ720707 ADF720707 ANB720707 AWX720707 BGT720707 BQP720707 CAL720707 CKH720707 CUD720707 DDZ720707 DNV720707 DXR720707 EHN720707 ERJ720707 FBF720707 FLB720707 FUX720707 GET720707 GOP720707 GYL720707 HIH720707 HSD720707 IBZ720707 ILV720707 IVR720707 JFN720707 JPJ720707 JZF720707 KJB720707 KSX720707 LCT720707 LMP720707 LWL720707 MGH720707 MQD720707 MZZ720707 NJV720707 NTR720707 ODN720707 ONJ720707 OXF720707 PHB720707 PQX720707 QAT720707 QKP720707 QUL720707 REH720707 ROD720707 RXZ720707 SHV720707 SRR720707 TBN720707 TLJ720707 TVF720707 UFB720707 UOX720707 UYT720707 VIP720707 VSL720707 WCH720707 WMD720707 WVZ720707 R786243 JN786243 TJ786243 ADF786243 ANB786243 AWX786243 BGT786243 BQP786243 CAL786243 CKH786243 CUD786243 DDZ786243 DNV786243 DXR786243 EHN786243 ERJ786243 FBF786243 FLB786243 FUX786243 GET786243 GOP786243 GYL786243 HIH786243 HSD786243 IBZ786243 ILV786243 IVR786243 JFN786243 JPJ786243 JZF786243 KJB786243 KSX786243 LCT786243 LMP786243 LWL786243 MGH786243 MQD786243 MZZ786243 NJV786243 NTR786243 ODN786243 ONJ786243 OXF786243 PHB786243 PQX786243 QAT786243 QKP786243 QUL786243 REH786243 ROD786243 RXZ786243 SHV786243 SRR786243 TBN786243 TLJ786243 TVF786243 UFB786243 UOX786243 UYT786243 VIP786243 VSL786243 WCH786243 WMD786243 WVZ786243 R851779 JN851779 TJ851779 ADF851779 ANB851779 AWX851779 BGT851779 BQP851779 CAL851779 CKH851779 CUD851779 DDZ851779 DNV851779 DXR851779 EHN851779 ERJ851779 FBF851779 FLB851779 FUX851779 GET851779 GOP851779 GYL851779 HIH851779 HSD851779 IBZ851779 ILV851779 IVR851779 JFN851779 JPJ851779 JZF851779 KJB851779 KSX851779 LCT851779 LMP851779 LWL851779 MGH851779 MQD851779 MZZ851779 NJV851779 NTR851779 ODN851779 ONJ851779 OXF851779 PHB851779 PQX851779 QAT851779 QKP851779 QUL851779 REH851779 ROD851779 RXZ851779 SHV851779 SRR851779 TBN851779 TLJ851779 TVF851779 UFB851779 UOX851779 UYT851779 VIP851779 VSL851779 WCH851779 WMD851779 WVZ851779 R917315 JN917315 TJ917315 ADF917315 ANB917315 AWX917315 BGT917315 BQP917315 CAL917315 CKH917315 CUD917315 DDZ917315 DNV917315 DXR917315 EHN917315 ERJ917315 FBF917315 FLB917315 FUX917315 GET917315 GOP917315 GYL917315 HIH917315 HSD917315 IBZ917315 ILV917315 IVR917315 JFN917315 JPJ917315 JZF917315 KJB917315 KSX917315 LCT917315 LMP917315 LWL917315 MGH917315 MQD917315 MZZ917315 NJV917315 NTR917315 ODN917315 ONJ917315 OXF917315 PHB917315 PQX917315 QAT917315 QKP917315 QUL917315 REH917315 ROD917315 RXZ917315 SHV917315 SRR917315 TBN917315 TLJ917315 TVF917315 UFB917315 UOX917315 UYT917315 VIP917315 VSL917315 WCH917315 WMD917315 WVZ917315 R982851 JN982851 TJ982851 ADF982851 ANB982851 AWX982851 BGT982851 BQP982851 CAL982851 CKH982851 CUD982851 DDZ982851 DNV982851 DXR982851 EHN982851 ERJ982851 FBF982851 FLB982851 FUX982851 GET982851 GOP982851 GYL982851 HIH982851 HSD982851 IBZ982851 ILV982851 IVR982851 JFN982851 JPJ982851 JZF982851 KJB982851 KSX982851 LCT982851 LMP982851 LWL982851 MGH982851 MQD982851 MZZ982851 NJV982851 NTR982851 ODN982851 ONJ982851 OXF982851 PHB982851 PQX982851 QAT982851 QKP982851 QUL982851 REH982851 ROD982851 RXZ982851 SHV982851 SRR982851 TBN982851 TLJ982851 TVF982851 UFB982851 UOX982851 UYT982851 VIP982851 VSL982851 WCH982851 WMD982851 WVZ982851 N65717:N65956 N131253:N131492 JI65717:JJ65956 TE65717:TF65956 ADA65717:ADB65956 AMW65717:AMX65956 AWS65717:AWT65956 BGO65717:BGP65956 BQK65717:BQL65956 CAG65717:CAH65956 CKC65717:CKD65956 CTY65717:CTZ65956 DDU65717:DDV65956 DNQ65717:DNR65956 DXM65717:DXN65956 EHI65717:EHJ65956 ERE65717:ERF65956 FBA65717:FBB65956 FKW65717:FKX65956 FUS65717:FUT65956 GEO65717:GEP65956 GOK65717:GOL65956 GYG65717:GYH65956 HIC65717:HID65956 HRY65717:HRZ65956 IBU65717:IBV65956 ILQ65717:ILR65956 IVM65717:IVN65956 JFI65717:JFJ65956 JPE65717:JPF65956 JZA65717:JZB65956 KIW65717:KIX65956 KSS65717:KST65956 LCO65717:LCP65956 LMK65717:LML65956 LWG65717:LWH65956 MGC65717:MGD65956 MPY65717:MPZ65956 MZU65717:MZV65956 NJQ65717:NJR65956 NTM65717:NTN65956 ODI65717:ODJ65956 ONE65717:ONF65956 OXA65717:OXB65956 PGW65717:PGX65956 PQS65717:PQT65956 QAO65717:QAP65956 QKK65717:QKL65956 QUG65717:QUH65956 REC65717:RED65956 RNY65717:RNZ65956 RXU65717:RXV65956 SHQ65717:SHR65956 SRM65717:SRN65956 TBI65717:TBJ65956 TLE65717:TLF65956 TVA65717:TVB65956 UEW65717:UEX65956 UOS65717:UOT65956 UYO65717:UYP65956 VIK65717:VIL65956 VSG65717:VSH65956 WCC65717:WCD65956 WLY65717:WLZ65956 WVU65717:WVV65956 N196789:N197028 JI131253:JJ131492 TE131253:TF131492 ADA131253:ADB131492 AMW131253:AMX131492 AWS131253:AWT131492 BGO131253:BGP131492 BQK131253:BQL131492 CAG131253:CAH131492 CKC131253:CKD131492 CTY131253:CTZ131492 DDU131253:DDV131492 DNQ131253:DNR131492 DXM131253:DXN131492 EHI131253:EHJ131492 ERE131253:ERF131492 FBA131253:FBB131492 FKW131253:FKX131492 FUS131253:FUT131492 GEO131253:GEP131492 GOK131253:GOL131492 GYG131253:GYH131492 HIC131253:HID131492 HRY131253:HRZ131492 IBU131253:IBV131492 ILQ131253:ILR131492 IVM131253:IVN131492 JFI131253:JFJ131492 JPE131253:JPF131492 JZA131253:JZB131492 KIW131253:KIX131492 KSS131253:KST131492 LCO131253:LCP131492 LMK131253:LML131492 LWG131253:LWH131492 MGC131253:MGD131492 MPY131253:MPZ131492 MZU131253:MZV131492 NJQ131253:NJR131492 NTM131253:NTN131492 ODI131253:ODJ131492 ONE131253:ONF131492 OXA131253:OXB131492 PGW131253:PGX131492 PQS131253:PQT131492 QAO131253:QAP131492 QKK131253:QKL131492 QUG131253:QUH131492 REC131253:RED131492 RNY131253:RNZ131492 RXU131253:RXV131492 SHQ131253:SHR131492 SRM131253:SRN131492 TBI131253:TBJ131492 TLE131253:TLF131492 TVA131253:TVB131492 UEW131253:UEX131492 UOS131253:UOT131492 UYO131253:UYP131492 VIK131253:VIL131492 VSG131253:VSH131492 WCC131253:WCD131492 WLY131253:WLZ131492 WVU131253:WVV131492 N262325:N262564 JI196789:JJ197028 TE196789:TF197028 ADA196789:ADB197028 AMW196789:AMX197028 AWS196789:AWT197028 BGO196789:BGP197028 BQK196789:BQL197028 CAG196789:CAH197028 CKC196789:CKD197028 CTY196789:CTZ197028 DDU196789:DDV197028 DNQ196789:DNR197028 DXM196789:DXN197028 EHI196789:EHJ197028 ERE196789:ERF197028 FBA196789:FBB197028 FKW196789:FKX197028 FUS196789:FUT197028 GEO196789:GEP197028 GOK196789:GOL197028 GYG196789:GYH197028 HIC196789:HID197028 HRY196789:HRZ197028 IBU196789:IBV197028 ILQ196789:ILR197028 IVM196789:IVN197028 JFI196789:JFJ197028 JPE196789:JPF197028 JZA196789:JZB197028 KIW196789:KIX197028 KSS196789:KST197028 LCO196789:LCP197028 LMK196789:LML197028 LWG196789:LWH197028 MGC196789:MGD197028 MPY196789:MPZ197028 MZU196789:MZV197028 NJQ196789:NJR197028 NTM196789:NTN197028 ODI196789:ODJ197028 ONE196789:ONF197028 OXA196789:OXB197028 PGW196789:PGX197028 PQS196789:PQT197028 QAO196789:QAP197028 QKK196789:QKL197028 QUG196789:QUH197028 REC196789:RED197028 RNY196789:RNZ197028 RXU196789:RXV197028 SHQ196789:SHR197028 SRM196789:SRN197028 TBI196789:TBJ197028 TLE196789:TLF197028 TVA196789:TVB197028 UEW196789:UEX197028 UOS196789:UOT197028 UYO196789:UYP197028 VIK196789:VIL197028 VSG196789:VSH197028 WCC196789:WCD197028 WLY196789:WLZ197028 WVU196789:WVV197028 N327861:N328100 JI262325:JJ262564 TE262325:TF262564 ADA262325:ADB262564 AMW262325:AMX262564 AWS262325:AWT262564 BGO262325:BGP262564 BQK262325:BQL262564 CAG262325:CAH262564 CKC262325:CKD262564 CTY262325:CTZ262564 DDU262325:DDV262564 DNQ262325:DNR262564 DXM262325:DXN262564 EHI262325:EHJ262564 ERE262325:ERF262564 FBA262325:FBB262564 FKW262325:FKX262564 FUS262325:FUT262564 GEO262325:GEP262564 GOK262325:GOL262564 GYG262325:GYH262564 HIC262325:HID262564 HRY262325:HRZ262564 IBU262325:IBV262564 ILQ262325:ILR262564 IVM262325:IVN262564 JFI262325:JFJ262564 JPE262325:JPF262564 JZA262325:JZB262564 KIW262325:KIX262564 KSS262325:KST262564 LCO262325:LCP262564 LMK262325:LML262564 LWG262325:LWH262564 MGC262325:MGD262564 MPY262325:MPZ262564 MZU262325:MZV262564 NJQ262325:NJR262564 NTM262325:NTN262564 ODI262325:ODJ262564 ONE262325:ONF262564 OXA262325:OXB262564 PGW262325:PGX262564 PQS262325:PQT262564 QAO262325:QAP262564 QKK262325:QKL262564 QUG262325:QUH262564 REC262325:RED262564 RNY262325:RNZ262564 RXU262325:RXV262564 SHQ262325:SHR262564 SRM262325:SRN262564 TBI262325:TBJ262564 TLE262325:TLF262564 TVA262325:TVB262564 UEW262325:UEX262564 UOS262325:UOT262564 UYO262325:UYP262564 VIK262325:VIL262564 VSG262325:VSH262564 WCC262325:WCD262564 WLY262325:WLZ262564 WVU262325:WVV262564 N393397:N393636 JI327861:JJ328100 TE327861:TF328100 ADA327861:ADB328100 AMW327861:AMX328100 AWS327861:AWT328100 BGO327861:BGP328100 BQK327861:BQL328100 CAG327861:CAH328100 CKC327861:CKD328100 CTY327861:CTZ328100 DDU327861:DDV328100 DNQ327861:DNR328100 DXM327861:DXN328100 EHI327861:EHJ328100 ERE327861:ERF328100 FBA327861:FBB328100 FKW327861:FKX328100 FUS327861:FUT328100 GEO327861:GEP328100 GOK327861:GOL328100 GYG327861:GYH328100 HIC327861:HID328100 HRY327861:HRZ328100 IBU327861:IBV328100 ILQ327861:ILR328100 IVM327861:IVN328100 JFI327861:JFJ328100 JPE327861:JPF328100 JZA327861:JZB328100 KIW327861:KIX328100 KSS327861:KST328100 LCO327861:LCP328100 LMK327861:LML328100 LWG327861:LWH328100 MGC327861:MGD328100 MPY327861:MPZ328100 MZU327861:MZV328100 NJQ327861:NJR328100 NTM327861:NTN328100 ODI327861:ODJ328100 ONE327861:ONF328100 OXA327861:OXB328100 PGW327861:PGX328100 PQS327861:PQT328100 QAO327861:QAP328100 QKK327861:QKL328100 QUG327861:QUH328100 REC327861:RED328100 RNY327861:RNZ328100 RXU327861:RXV328100 SHQ327861:SHR328100 SRM327861:SRN328100 TBI327861:TBJ328100 TLE327861:TLF328100 TVA327861:TVB328100 UEW327861:UEX328100 UOS327861:UOT328100 UYO327861:UYP328100 VIK327861:VIL328100 VSG327861:VSH328100 WCC327861:WCD328100 WLY327861:WLZ328100 WVU327861:WVV328100 N458933:N459172 JI393397:JJ393636 TE393397:TF393636 ADA393397:ADB393636 AMW393397:AMX393636 AWS393397:AWT393636 BGO393397:BGP393636 BQK393397:BQL393636 CAG393397:CAH393636 CKC393397:CKD393636 CTY393397:CTZ393636 DDU393397:DDV393636 DNQ393397:DNR393636 DXM393397:DXN393636 EHI393397:EHJ393636 ERE393397:ERF393636 FBA393397:FBB393636 FKW393397:FKX393636 FUS393397:FUT393636 GEO393397:GEP393636 GOK393397:GOL393636 GYG393397:GYH393636 HIC393397:HID393636 HRY393397:HRZ393636 IBU393397:IBV393636 ILQ393397:ILR393636 IVM393397:IVN393636 JFI393397:JFJ393636 JPE393397:JPF393636 JZA393397:JZB393636 KIW393397:KIX393636 KSS393397:KST393636 LCO393397:LCP393636 LMK393397:LML393636 LWG393397:LWH393636 MGC393397:MGD393636 MPY393397:MPZ393636 MZU393397:MZV393636 NJQ393397:NJR393636 NTM393397:NTN393636 ODI393397:ODJ393636 ONE393397:ONF393636 OXA393397:OXB393636 PGW393397:PGX393636 PQS393397:PQT393636 QAO393397:QAP393636 QKK393397:QKL393636 QUG393397:QUH393636 REC393397:RED393636 RNY393397:RNZ393636 RXU393397:RXV393636 SHQ393397:SHR393636 SRM393397:SRN393636 TBI393397:TBJ393636 TLE393397:TLF393636 TVA393397:TVB393636 UEW393397:UEX393636 UOS393397:UOT393636 UYO393397:UYP393636 VIK393397:VIL393636 VSG393397:VSH393636 WCC393397:WCD393636 WLY393397:WLZ393636 WVU393397:WVV393636 N524469:N524708 JI458933:JJ459172 TE458933:TF459172 ADA458933:ADB459172 AMW458933:AMX459172 AWS458933:AWT459172 BGO458933:BGP459172 BQK458933:BQL459172 CAG458933:CAH459172 CKC458933:CKD459172 CTY458933:CTZ459172 DDU458933:DDV459172 DNQ458933:DNR459172 DXM458933:DXN459172 EHI458933:EHJ459172 ERE458933:ERF459172 FBA458933:FBB459172 FKW458933:FKX459172 FUS458933:FUT459172 GEO458933:GEP459172 GOK458933:GOL459172 GYG458933:GYH459172 HIC458933:HID459172 HRY458933:HRZ459172 IBU458933:IBV459172 ILQ458933:ILR459172 IVM458933:IVN459172 JFI458933:JFJ459172 JPE458933:JPF459172 JZA458933:JZB459172 KIW458933:KIX459172 KSS458933:KST459172 LCO458933:LCP459172 LMK458933:LML459172 LWG458933:LWH459172 MGC458933:MGD459172 MPY458933:MPZ459172 MZU458933:MZV459172 NJQ458933:NJR459172 NTM458933:NTN459172 ODI458933:ODJ459172 ONE458933:ONF459172 OXA458933:OXB459172 PGW458933:PGX459172 PQS458933:PQT459172 QAO458933:QAP459172 QKK458933:QKL459172 QUG458933:QUH459172 REC458933:RED459172 RNY458933:RNZ459172 RXU458933:RXV459172 SHQ458933:SHR459172 SRM458933:SRN459172 TBI458933:TBJ459172 TLE458933:TLF459172 TVA458933:TVB459172 UEW458933:UEX459172 UOS458933:UOT459172 UYO458933:UYP459172 VIK458933:VIL459172 VSG458933:VSH459172 WCC458933:WCD459172 WLY458933:WLZ459172 WVU458933:WVV459172 N590005:N590244 JI524469:JJ524708 TE524469:TF524708 ADA524469:ADB524708 AMW524469:AMX524708 AWS524469:AWT524708 BGO524469:BGP524708 BQK524469:BQL524708 CAG524469:CAH524708 CKC524469:CKD524708 CTY524469:CTZ524708 DDU524469:DDV524708 DNQ524469:DNR524708 DXM524469:DXN524708 EHI524469:EHJ524708 ERE524469:ERF524708 FBA524469:FBB524708 FKW524469:FKX524708 FUS524469:FUT524708 GEO524469:GEP524708 GOK524469:GOL524708 GYG524469:GYH524708 HIC524469:HID524708 HRY524469:HRZ524708 IBU524469:IBV524708 ILQ524469:ILR524708 IVM524469:IVN524708 JFI524469:JFJ524708 JPE524469:JPF524708 JZA524469:JZB524708 KIW524469:KIX524708 KSS524469:KST524708 LCO524469:LCP524708 LMK524469:LML524708 LWG524469:LWH524708 MGC524469:MGD524708 MPY524469:MPZ524708 MZU524469:MZV524708 NJQ524469:NJR524708 NTM524469:NTN524708 ODI524469:ODJ524708 ONE524469:ONF524708 OXA524469:OXB524708 PGW524469:PGX524708 PQS524469:PQT524708 QAO524469:QAP524708 QKK524469:QKL524708 QUG524469:QUH524708 REC524469:RED524708 RNY524469:RNZ524708 RXU524469:RXV524708 SHQ524469:SHR524708 SRM524469:SRN524708 TBI524469:TBJ524708 TLE524469:TLF524708 TVA524469:TVB524708 UEW524469:UEX524708 UOS524469:UOT524708 UYO524469:UYP524708 VIK524469:VIL524708 VSG524469:VSH524708 WCC524469:WCD524708 WLY524469:WLZ524708 WVU524469:WVV524708 N655541:N655780 JI590005:JJ590244 TE590005:TF590244 ADA590005:ADB590244 AMW590005:AMX590244 AWS590005:AWT590244 BGO590005:BGP590244 BQK590005:BQL590244 CAG590005:CAH590244 CKC590005:CKD590244 CTY590005:CTZ590244 DDU590005:DDV590244 DNQ590005:DNR590244 DXM590005:DXN590244 EHI590005:EHJ590244 ERE590005:ERF590244 FBA590005:FBB590244 FKW590005:FKX590244 FUS590005:FUT590244 GEO590005:GEP590244 GOK590005:GOL590244 GYG590005:GYH590244 HIC590005:HID590244 HRY590005:HRZ590244 IBU590005:IBV590244 ILQ590005:ILR590244 IVM590005:IVN590244 JFI590005:JFJ590244 JPE590005:JPF590244 JZA590005:JZB590244 KIW590005:KIX590244 KSS590005:KST590244 LCO590005:LCP590244 LMK590005:LML590244 LWG590005:LWH590244 MGC590005:MGD590244 MPY590005:MPZ590244 MZU590005:MZV590244 NJQ590005:NJR590244 NTM590005:NTN590244 ODI590005:ODJ590244 ONE590005:ONF590244 OXA590005:OXB590244 PGW590005:PGX590244 PQS590005:PQT590244 QAO590005:QAP590244 QKK590005:QKL590244 QUG590005:QUH590244 REC590005:RED590244 RNY590005:RNZ590244 RXU590005:RXV590244 SHQ590005:SHR590244 SRM590005:SRN590244 TBI590005:TBJ590244 TLE590005:TLF590244 TVA590005:TVB590244 UEW590005:UEX590244 UOS590005:UOT590244 UYO590005:UYP590244 VIK590005:VIL590244 VSG590005:VSH590244 WCC590005:WCD590244 WLY590005:WLZ590244 WVU590005:WVV590244 N721077:N721316 JI655541:JJ655780 TE655541:TF655780 ADA655541:ADB655780 AMW655541:AMX655780 AWS655541:AWT655780 BGO655541:BGP655780 BQK655541:BQL655780 CAG655541:CAH655780 CKC655541:CKD655780 CTY655541:CTZ655780 DDU655541:DDV655780 DNQ655541:DNR655780 DXM655541:DXN655780 EHI655541:EHJ655780 ERE655541:ERF655780 FBA655541:FBB655780 FKW655541:FKX655780 FUS655541:FUT655780 GEO655541:GEP655780 GOK655541:GOL655780 GYG655541:GYH655780 HIC655541:HID655780 HRY655541:HRZ655780 IBU655541:IBV655780 ILQ655541:ILR655780 IVM655541:IVN655780 JFI655541:JFJ655780 JPE655541:JPF655780 JZA655541:JZB655780 KIW655541:KIX655780 KSS655541:KST655780 LCO655541:LCP655780 LMK655541:LML655780 LWG655541:LWH655780 MGC655541:MGD655780 MPY655541:MPZ655780 MZU655541:MZV655780 NJQ655541:NJR655780 NTM655541:NTN655780 ODI655541:ODJ655780 ONE655541:ONF655780 OXA655541:OXB655780 PGW655541:PGX655780 PQS655541:PQT655780 QAO655541:QAP655780 QKK655541:QKL655780 QUG655541:QUH655780 REC655541:RED655780 RNY655541:RNZ655780 RXU655541:RXV655780 SHQ655541:SHR655780 SRM655541:SRN655780 TBI655541:TBJ655780 TLE655541:TLF655780 TVA655541:TVB655780 UEW655541:UEX655780 UOS655541:UOT655780 UYO655541:UYP655780 VIK655541:VIL655780 VSG655541:VSH655780 WCC655541:WCD655780 WLY655541:WLZ655780 WVU655541:WVV655780 N786613:N786852 JI721077:JJ721316 TE721077:TF721316 ADA721077:ADB721316 AMW721077:AMX721316 AWS721077:AWT721316 BGO721077:BGP721316 BQK721077:BQL721316 CAG721077:CAH721316 CKC721077:CKD721316 CTY721077:CTZ721316 DDU721077:DDV721316 DNQ721077:DNR721316 DXM721077:DXN721316 EHI721077:EHJ721316 ERE721077:ERF721316 FBA721077:FBB721316 FKW721077:FKX721316 FUS721077:FUT721316 GEO721077:GEP721316 GOK721077:GOL721316 GYG721077:GYH721316 HIC721077:HID721316 HRY721077:HRZ721316 IBU721077:IBV721316 ILQ721077:ILR721316 IVM721077:IVN721316 JFI721077:JFJ721316 JPE721077:JPF721316 JZA721077:JZB721316 KIW721077:KIX721316 KSS721077:KST721316 LCO721077:LCP721316 LMK721077:LML721316 LWG721077:LWH721316 MGC721077:MGD721316 MPY721077:MPZ721316 MZU721077:MZV721316 NJQ721077:NJR721316 NTM721077:NTN721316 ODI721077:ODJ721316 ONE721077:ONF721316 OXA721077:OXB721316 PGW721077:PGX721316 PQS721077:PQT721316 QAO721077:QAP721316 QKK721077:QKL721316 QUG721077:QUH721316 REC721077:RED721316 RNY721077:RNZ721316 RXU721077:RXV721316 SHQ721077:SHR721316 SRM721077:SRN721316 TBI721077:TBJ721316 TLE721077:TLF721316 TVA721077:TVB721316 UEW721077:UEX721316 UOS721077:UOT721316 UYO721077:UYP721316 VIK721077:VIL721316 VSG721077:VSH721316 WCC721077:WCD721316 WLY721077:WLZ721316 WVU721077:WVV721316 N852149:N852388 JI786613:JJ786852 TE786613:TF786852 ADA786613:ADB786852 AMW786613:AMX786852 AWS786613:AWT786852 BGO786613:BGP786852 BQK786613:BQL786852 CAG786613:CAH786852 CKC786613:CKD786852 CTY786613:CTZ786852 DDU786613:DDV786852 DNQ786613:DNR786852 DXM786613:DXN786852 EHI786613:EHJ786852 ERE786613:ERF786852 FBA786613:FBB786852 FKW786613:FKX786852 FUS786613:FUT786852 GEO786613:GEP786852 GOK786613:GOL786852 GYG786613:GYH786852 HIC786613:HID786852 HRY786613:HRZ786852 IBU786613:IBV786852 ILQ786613:ILR786852 IVM786613:IVN786852 JFI786613:JFJ786852 JPE786613:JPF786852 JZA786613:JZB786852 KIW786613:KIX786852 KSS786613:KST786852 LCO786613:LCP786852 LMK786613:LML786852 LWG786613:LWH786852 MGC786613:MGD786852 MPY786613:MPZ786852 MZU786613:MZV786852 NJQ786613:NJR786852 NTM786613:NTN786852 ODI786613:ODJ786852 ONE786613:ONF786852 OXA786613:OXB786852 PGW786613:PGX786852 PQS786613:PQT786852 QAO786613:QAP786852 QKK786613:QKL786852 QUG786613:QUH786852 REC786613:RED786852 RNY786613:RNZ786852 RXU786613:RXV786852 SHQ786613:SHR786852 SRM786613:SRN786852 TBI786613:TBJ786852 TLE786613:TLF786852 TVA786613:TVB786852 UEW786613:UEX786852 UOS786613:UOT786852 UYO786613:UYP786852 VIK786613:VIL786852 VSG786613:VSH786852 WCC786613:WCD786852 WLY786613:WLZ786852 WVU786613:WVV786852 N917685:N917924 JI852149:JJ852388 TE852149:TF852388 ADA852149:ADB852388 AMW852149:AMX852388 AWS852149:AWT852388 BGO852149:BGP852388 BQK852149:BQL852388 CAG852149:CAH852388 CKC852149:CKD852388 CTY852149:CTZ852388 DDU852149:DDV852388 DNQ852149:DNR852388 DXM852149:DXN852388 EHI852149:EHJ852388 ERE852149:ERF852388 FBA852149:FBB852388 FKW852149:FKX852388 FUS852149:FUT852388 GEO852149:GEP852388 GOK852149:GOL852388 GYG852149:GYH852388 HIC852149:HID852388 HRY852149:HRZ852388 IBU852149:IBV852388 ILQ852149:ILR852388 IVM852149:IVN852388 JFI852149:JFJ852388 JPE852149:JPF852388 JZA852149:JZB852388 KIW852149:KIX852388 KSS852149:KST852388 LCO852149:LCP852388 LMK852149:LML852388 LWG852149:LWH852388 MGC852149:MGD852388 MPY852149:MPZ852388 MZU852149:MZV852388 NJQ852149:NJR852388 NTM852149:NTN852388 ODI852149:ODJ852388 ONE852149:ONF852388 OXA852149:OXB852388 PGW852149:PGX852388 PQS852149:PQT852388 QAO852149:QAP852388 QKK852149:QKL852388 QUG852149:QUH852388 REC852149:RED852388 RNY852149:RNZ852388 RXU852149:RXV852388 SHQ852149:SHR852388 SRM852149:SRN852388 TBI852149:TBJ852388 TLE852149:TLF852388 TVA852149:TVB852388 UEW852149:UEX852388 UOS852149:UOT852388 UYO852149:UYP852388 VIK852149:VIL852388 VSG852149:VSH852388 WCC852149:WCD852388 WLY852149:WLZ852388 WVU852149:WVV852388 N983221:N983460 JI917685:JJ917924 TE917685:TF917924 ADA917685:ADB917924 AMW917685:AMX917924 AWS917685:AWT917924 BGO917685:BGP917924 BQK917685:BQL917924 CAG917685:CAH917924 CKC917685:CKD917924 CTY917685:CTZ917924 DDU917685:DDV917924 DNQ917685:DNR917924 DXM917685:DXN917924 EHI917685:EHJ917924 ERE917685:ERF917924 FBA917685:FBB917924 FKW917685:FKX917924 FUS917685:FUT917924 GEO917685:GEP917924 GOK917685:GOL917924 GYG917685:GYH917924 HIC917685:HID917924 HRY917685:HRZ917924 IBU917685:IBV917924 ILQ917685:ILR917924 IVM917685:IVN917924 JFI917685:JFJ917924 JPE917685:JPF917924 JZA917685:JZB917924 KIW917685:KIX917924 KSS917685:KST917924 LCO917685:LCP917924 LMK917685:LML917924 LWG917685:LWH917924 MGC917685:MGD917924 MPY917685:MPZ917924 MZU917685:MZV917924 NJQ917685:NJR917924 NTM917685:NTN917924 ODI917685:ODJ917924 ONE917685:ONF917924 OXA917685:OXB917924 PGW917685:PGX917924 PQS917685:PQT917924 QAO917685:QAP917924 QKK917685:QKL917924 QUG917685:QUH917924 REC917685:RED917924 RNY917685:RNZ917924 RXU917685:RXV917924 SHQ917685:SHR917924 SRM917685:SRN917924 TBI917685:TBJ917924 TLE917685:TLF917924 TVA917685:TVB917924 UEW917685:UEX917924 UOS917685:UOT917924 UYO917685:UYP917924 VIK917685:VIL917924 VSG917685:VSH917924 WCC917685:WCD917924 WLY917685:WLZ917924 WVU917685:WVV917924 WVU983221:WVV983460 JI983221:JJ983460 TE983221:TF983460 ADA983221:ADB983460 AMW983221:AMX983460 AWS983221:AWT983460 BGO983221:BGP983460 BQK983221:BQL983460 CAG983221:CAH983460 CKC983221:CKD983460 CTY983221:CTZ983460 DDU983221:DDV983460 DNQ983221:DNR983460 DXM983221:DXN983460 EHI983221:EHJ983460 ERE983221:ERF983460 FBA983221:FBB983460 FKW983221:FKX983460 FUS983221:FUT983460 GEO983221:GEP983460 GOK983221:GOL983460 GYG983221:GYH983460 HIC983221:HID983460 HRY983221:HRZ983460 IBU983221:IBV983460 ILQ983221:ILR983460 IVM983221:IVN983460 JFI983221:JFJ983460 JPE983221:JPF983460 JZA983221:JZB983460 KIW983221:KIX983460 KSS983221:KST983460 LCO983221:LCP983460 LMK983221:LML983460 LWG983221:LWH983460 MGC983221:MGD983460 MPY983221:MPZ983460 MZU983221:MZV983460 NJQ983221:NJR983460 NTM983221:NTN983460 ODI983221:ODJ983460 ONE983221:ONF983460 OXA983221:OXB983460 PGW983221:PGX983460 PQS983221:PQT983460 QAO983221:QAP983460 QKK983221:QKL983460 QUG983221:QUH983460 REC983221:RED983460 RNY983221:RNZ983460 RXU983221:RXV983460 SHQ983221:SHR983460 SRM983221:SRN983460 TBI983221:TBJ983460 TLE983221:TLF983460 TVA983221:TVB983460 UEW983221:UEX983460 UOS983221:UOT983460 UYO983221:UYP983460 VIK983221:VIL983460 VSG983221:VSH983460 WCC983221:WCD983460 WLY983221:WLZ983460">
      <formula1>$V$54:$V$56</formula1>
    </dataValidation>
    <dataValidation type="list" allowBlank="1" showInputMessage="1" showErrorMessage="1" sqref="A32:B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A65328:B65328 IW65328:IX65328 SS65328:ST65328 ACO65328:ACP65328 AMK65328:AML65328 AWG65328:AWH65328 BGC65328:BGD65328 BPY65328:BPZ65328 BZU65328:BZV65328 CJQ65328:CJR65328 CTM65328:CTN65328 DDI65328:DDJ65328 DNE65328:DNF65328 DXA65328:DXB65328 EGW65328:EGX65328 EQS65328:EQT65328 FAO65328:FAP65328 FKK65328:FKL65328 FUG65328:FUH65328 GEC65328:GED65328 GNY65328:GNZ65328 GXU65328:GXV65328 HHQ65328:HHR65328 HRM65328:HRN65328 IBI65328:IBJ65328 ILE65328:ILF65328 IVA65328:IVB65328 JEW65328:JEX65328 JOS65328:JOT65328 JYO65328:JYP65328 KIK65328:KIL65328 KSG65328:KSH65328 LCC65328:LCD65328 LLY65328:LLZ65328 LVU65328:LVV65328 MFQ65328:MFR65328 MPM65328:MPN65328 MZI65328:MZJ65328 NJE65328:NJF65328 NTA65328:NTB65328 OCW65328:OCX65328 OMS65328:OMT65328 OWO65328:OWP65328 PGK65328:PGL65328 PQG65328:PQH65328 QAC65328:QAD65328 QJY65328:QJZ65328 QTU65328:QTV65328 RDQ65328:RDR65328 RNM65328:RNN65328 RXI65328:RXJ65328 SHE65328:SHF65328 SRA65328:SRB65328 TAW65328:TAX65328 TKS65328:TKT65328 TUO65328:TUP65328 UEK65328:UEL65328 UOG65328:UOH65328 UYC65328:UYD65328 VHY65328:VHZ65328 VRU65328:VRV65328 WBQ65328:WBR65328 WLM65328:WLN65328 WVI65328:WVJ65328 A130864:B130864 IW130864:IX130864 SS130864:ST130864 ACO130864:ACP130864 AMK130864:AML130864 AWG130864:AWH130864 BGC130864:BGD130864 BPY130864:BPZ130864 BZU130864:BZV130864 CJQ130864:CJR130864 CTM130864:CTN130864 DDI130864:DDJ130864 DNE130864:DNF130864 DXA130864:DXB130864 EGW130864:EGX130864 EQS130864:EQT130864 FAO130864:FAP130864 FKK130864:FKL130864 FUG130864:FUH130864 GEC130864:GED130864 GNY130864:GNZ130864 GXU130864:GXV130864 HHQ130864:HHR130864 HRM130864:HRN130864 IBI130864:IBJ130864 ILE130864:ILF130864 IVA130864:IVB130864 JEW130864:JEX130864 JOS130864:JOT130864 JYO130864:JYP130864 KIK130864:KIL130864 KSG130864:KSH130864 LCC130864:LCD130864 LLY130864:LLZ130864 LVU130864:LVV130864 MFQ130864:MFR130864 MPM130864:MPN130864 MZI130864:MZJ130864 NJE130864:NJF130864 NTA130864:NTB130864 OCW130864:OCX130864 OMS130864:OMT130864 OWO130864:OWP130864 PGK130864:PGL130864 PQG130864:PQH130864 QAC130864:QAD130864 QJY130864:QJZ130864 QTU130864:QTV130864 RDQ130864:RDR130864 RNM130864:RNN130864 RXI130864:RXJ130864 SHE130864:SHF130864 SRA130864:SRB130864 TAW130864:TAX130864 TKS130864:TKT130864 TUO130864:TUP130864 UEK130864:UEL130864 UOG130864:UOH130864 UYC130864:UYD130864 VHY130864:VHZ130864 VRU130864:VRV130864 WBQ130864:WBR130864 WLM130864:WLN130864 WVI130864:WVJ130864 A196400:B196400 IW196400:IX196400 SS196400:ST196400 ACO196400:ACP196400 AMK196400:AML196400 AWG196400:AWH196400 BGC196400:BGD196400 BPY196400:BPZ196400 BZU196400:BZV196400 CJQ196400:CJR196400 CTM196400:CTN196400 DDI196400:DDJ196400 DNE196400:DNF196400 DXA196400:DXB196400 EGW196400:EGX196400 EQS196400:EQT196400 FAO196400:FAP196400 FKK196400:FKL196400 FUG196400:FUH196400 GEC196400:GED196400 GNY196400:GNZ196400 GXU196400:GXV196400 HHQ196400:HHR196400 HRM196400:HRN196400 IBI196400:IBJ196400 ILE196400:ILF196400 IVA196400:IVB196400 JEW196400:JEX196400 JOS196400:JOT196400 JYO196400:JYP196400 KIK196400:KIL196400 KSG196400:KSH196400 LCC196400:LCD196400 LLY196400:LLZ196400 LVU196400:LVV196400 MFQ196400:MFR196400 MPM196400:MPN196400 MZI196400:MZJ196400 NJE196400:NJF196400 NTA196400:NTB196400 OCW196400:OCX196400 OMS196400:OMT196400 OWO196400:OWP196400 PGK196400:PGL196400 PQG196400:PQH196400 QAC196400:QAD196400 QJY196400:QJZ196400 QTU196400:QTV196400 RDQ196400:RDR196400 RNM196400:RNN196400 RXI196400:RXJ196400 SHE196400:SHF196400 SRA196400:SRB196400 TAW196400:TAX196400 TKS196400:TKT196400 TUO196400:TUP196400 UEK196400:UEL196400 UOG196400:UOH196400 UYC196400:UYD196400 VHY196400:VHZ196400 VRU196400:VRV196400 WBQ196400:WBR196400 WLM196400:WLN196400 WVI196400:WVJ196400 A261936:B261936 IW261936:IX261936 SS261936:ST261936 ACO261936:ACP261936 AMK261936:AML261936 AWG261936:AWH261936 BGC261936:BGD261936 BPY261936:BPZ261936 BZU261936:BZV261936 CJQ261936:CJR261936 CTM261936:CTN261936 DDI261936:DDJ261936 DNE261936:DNF261936 DXA261936:DXB261936 EGW261936:EGX261936 EQS261936:EQT261936 FAO261936:FAP261936 FKK261936:FKL261936 FUG261936:FUH261936 GEC261936:GED261936 GNY261936:GNZ261936 GXU261936:GXV261936 HHQ261936:HHR261936 HRM261936:HRN261936 IBI261936:IBJ261936 ILE261936:ILF261936 IVA261936:IVB261936 JEW261936:JEX261936 JOS261936:JOT261936 JYO261936:JYP261936 KIK261936:KIL261936 KSG261936:KSH261936 LCC261936:LCD261936 LLY261936:LLZ261936 LVU261936:LVV261936 MFQ261936:MFR261936 MPM261936:MPN261936 MZI261936:MZJ261936 NJE261936:NJF261936 NTA261936:NTB261936 OCW261936:OCX261936 OMS261936:OMT261936 OWO261936:OWP261936 PGK261936:PGL261936 PQG261936:PQH261936 QAC261936:QAD261936 QJY261936:QJZ261936 QTU261936:QTV261936 RDQ261936:RDR261936 RNM261936:RNN261936 RXI261936:RXJ261936 SHE261936:SHF261936 SRA261936:SRB261936 TAW261936:TAX261936 TKS261936:TKT261936 TUO261936:TUP261936 UEK261936:UEL261936 UOG261936:UOH261936 UYC261936:UYD261936 VHY261936:VHZ261936 VRU261936:VRV261936 WBQ261936:WBR261936 WLM261936:WLN261936 WVI261936:WVJ261936 A327472:B327472 IW327472:IX327472 SS327472:ST327472 ACO327472:ACP327472 AMK327472:AML327472 AWG327472:AWH327472 BGC327472:BGD327472 BPY327472:BPZ327472 BZU327472:BZV327472 CJQ327472:CJR327472 CTM327472:CTN327472 DDI327472:DDJ327472 DNE327472:DNF327472 DXA327472:DXB327472 EGW327472:EGX327472 EQS327472:EQT327472 FAO327472:FAP327472 FKK327472:FKL327472 FUG327472:FUH327472 GEC327472:GED327472 GNY327472:GNZ327472 GXU327472:GXV327472 HHQ327472:HHR327472 HRM327472:HRN327472 IBI327472:IBJ327472 ILE327472:ILF327472 IVA327472:IVB327472 JEW327472:JEX327472 JOS327472:JOT327472 JYO327472:JYP327472 KIK327472:KIL327472 KSG327472:KSH327472 LCC327472:LCD327472 LLY327472:LLZ327472 LVU327472:LVV327472 MFQ327472:MFR327472 MPM327472:MPN327472 MZI327472:MZJ327472 NJE327472:NJF327472 NTA327472:NTB327472 OCW327472:OCX327472 OMS327472:OMT327472 OWO327472:OWP327472 PGK327472:PGL327472 PQG327472:PQH327472 QAC327472:QAD327472 QJY327472:QJZ327472 QTU327472:QTV327472 RDQ327472:RDR327472 RNM327472:RNN327472 RXI327472:RXJ327472 SHE327472:SHF327472 SRA327472:SRB327472 TAW327472:TAX327472 TKS327472:TKT327472 TUO327472:TUP327472 UEK327472:UEL327472 UOG327472:UOH327472 UYC327472:UYD327472 VHY327472:VHZ327472 VRU327472:VRV327472 WBQ327472:WBR327472 WLM327472:WLN327472 WVI327472:WVJ327472 A393008:B393008 IW393008:IX393008 SS393008:ST393008 ACO393008:ACP393008 AMK393008:AML393008 AWG393008:AWH393008 BGC393008:BGD393008 BPY393008:BPZ393008 BZU393008:BZV393008 CJQ393008:CJR393008 CTM393008:CTN393008 DDI393008:DDJ393008 DNE393008:DNF393008 DXA393008:DXB393008 EGW393008:EGX393008 EQS393008:EQT393008 FAO393008:FAP393008 FKK393008:FKL393008 FUG393008:FUH393008 GEC393008:GED393008 GNY393008:GNZ393008 GXU393008:GXV393008 HHQ393008:HHR393008 HRM393008:HRN393008 IBI393008:IBJ393008 ILE393008:ILF393008 IVA393008:IVB393008 JEW393008:JEX393008 JOS393008:JOT393008 JYO393008:JYP393008 KIK393008:KIL393008 KSG393008:KSH393008 LCC393008:LCD393008 LLY393008:LLZ393008 LVU393008:LVV393008 MFQ393008:MFR393008 MPM393008:MPN393008 MZI393008:MZJ393008 NJE393008:NJF393008 NTA393008:NTB393008 OCW393008:OCX393008 OMS393008:OMT393008 OWO393008:OWP393008 PGK393008:PGL393008 PQG393008:PQH393008 QAC393008:QAD393008 QJY393008:QJZ393008 QTU393008:QTV393008 RDQ393008:RDR393008 RNM393008:RNN393008 RXI393008:RXJ393008 SHE393008:SHF393008 SRA393008:SRB393008 TAW393008:TAX393008 TKS393008:TKT393008 TUO393008:TUP393008 UEK393008:UEL393008 UOG393008:UOH393008 UYC393008:UYD393008 VHY393008:VHZ393008 VRU393008:VRV393008 WBQ393008:WBR393008 WLM393008:WLN393008 WVI393008:WVJ393008 A458544:B458544 IW458544:IX458544 SS458544:ST458544 ACO458544:ACP458544 AMK458544:AML458544 AWG458544:AWH458544 BGC458544:BGD458544 BPY458544:BPZ458544 BZU458544:BZV458544 CJQ458544:CJR458544 CTM458544:CTN458544 DDI458544:DDJ458544 DNE458544:DNF458544 DXA458544:DXB458544 EGW458544:EGX458544 EQS458544:EQT458544 FAO458544:FAP458544 FKK458544:FKL458544 FUG458544:FUH458544 GEC458544:GED458544 GNY458544:GNZ458544 GXU458544:GXV458544 HHQ458544:HHR458544 HRM458544:HRN458544 IBI458544:IBJ458544 ILE458544:ILF458544 IVA458544:IVB458544 JEW458544:JEX458544 JOS458544:JOT458544 JYO458544:JYP458544 KIK458544:KIL458544 KSG458544:KSH458544 LCC458544:LCD458544 LLY458544:LLZ458544 LVU458544:LVV458544 MFQ458544:MFR458544 MPM458544:MPN458544 MZI458544:MZJ458544 NJE458544:NJF458544 NTA458544:NTB458544 OCW458544:OCX458544 OMS458544:OMT458544 OWO458544:OWP458544 PGK458544:PGL458544 PQG458544:PQH458544 QAC458544:QAD458544 QJY458544:QJZ458544 QTU458544:QTV458544 RDQ458544:RDR458544 RNM458544:RNN458544 RXI458544:RXJ458544 SHE458544:SHF458544 SRA458544:SRB458544 TAW458544:TAX458544 TKS458544:TKT458544 TUO458544:TUP458544 UEK458544:UEL458544 UOG458544:UOH458544 UYC458544:UYD458544 VHY458544:VHZ458544 VRU458544:VRV458544 WBQ458544:WBR458544 WLM458544:WLN458544 WVI458544:WVJ458544 A524080:B524080 IW524080:IX524080 SS524080:ST524080 ACO524080:ACP524080 AMK524080:AML524080 AWG524080:AWH524080 BGC524080:BGD524080 BPY524080:BPZ524080 BZU524080:BZV524080 CJQ524080:CJR524080 CTM524080:CTN524080 DDI524080:DDJ524080 DNE524080:DNF524080 DXA524080:DXB524080 EGW524080:EGX524080 EQS524080:EQT524080 FAO524080:FAP524080 FKK524080:FKL524080 FUG524080:FUH524080 GEC524080:GED524080 GNY524080:GNZ524080 GXU524080:GXV524080 HHQ524080:HHR524080 HRM524080:HRN524080 IBI524080:IBJ524080 ILE524080:ILF524080 IVA524080:IVB524080 JEW524080:JEX524080 JOS524080:JOT524080 JYO524080:JYP524080 KIK524080:KIL524080 KSG524080:KSH524080 LCC524080:LCD524080 LLY524080:LLZ524080 LVU524080:LVV524080 MFQ524080:MFR524080 MPM524080:MPN524080 MZI524080:MZJ524080 NJE524080:NJF524080 NTA524080:NTB524080 OCW524080:OCX524080 OMS524080:OMT524080 OWO524080:OWP524080 PGK524080:PGL524080 PQG524080:PQH524080 QAC524080:QAD524080 QJY524080:QJZ524080 QTU524080:QTV524080 RDQ524080:RDR524080 RNM524080:RNN524080 RXI524080:RXJ524080 SHE524080:SHF524080 SRA524080:SRB524080 TAW524080:TAX524080 TKS524080:TKT524080 TUO524080:TUP524080 UEK524080:UEL524080 UOG524080:UOH524080 UYC524080:UYD524080 VHY524080:VHZ524080 VRU524080:VRV524080 WBQ524080:WBR524080 WLM524080:WLN524080 WVI524080:WVJ524080 A589616:B589616 IW589616:IX589616 SS589616:ST589616 ACO589616:ACP589616 AMK589616:AML589616 AWG589616:AWH589616 BGC589616:BGD589616 BPY589616:BPZ589616 BZU589616:BZV589616 CJQ589616:CJR589616 CTM589616:CTN589616 DDI589616:DDJ589616 DNE589616:DNF589616 DXA589616:DXB589616 EGW589616:EGX589616 EQS589616:EQT589616 FAO589616:FAP589616 FKK589616:FKL589616 FUG589616:FUH589616 GEC589616:GED589616 GNY589616:GNZ589616 GXU589616:GXV589616 HHQ589616:HHR589616 HRM589616:HRN589616 IBI589616:IBJ589616 ILE589616:ILF589616 IVA589616:IVB589616 JEW589616:JEX589616 JOS589616:JOT589616 JYO589616:JYP589616 KIK589616:KIL589616 KSG589616:KSH589616 LCC589616:LCD589616 LLY589616:LLZ589616 LVU589616:LVV589616 MFQ589616:MFR589616 MPM589616:MPN589616 MZI589616:MZJ589616 NJE589616:NJF589616 NTA589616:NTB589616 OCW589616:OCX589616 OMS589616:OMT589616 OWO589616:OWP589616 PGK589616:PGL589616 PQG589616:PQH589616 QAC589616:QAD589616 QJY589616:QJZ589616 QTU589616:QTV589616 RDQ589616:RDR589616 RNM589616:RNN589616 RXI589616:RXJ589616 SHE589616:SHF589616 SRA589616:SRB589616 TAW589616:TAX589616 TKS589616:TKT589616 TUO589616:TUP589616 UEK589616:UEL589616 UOG589616:UOH589616 UYC589616:UYD589616 VHY589616:VHZ589616 VRU589616:VRV589616 WBQ589616:WBR589616 WLM589616:WLN589616 WVI589616:WVJ589616 A655152:B655152 IW655152:IX655152 SS655152:ST655152 ACO655152:ACP655152 AMK655152:AML655152 AWG655152:AWH655152 BGC655152:BGD655152 BPY655152:BPZ655152 BZU655152:BZV655152 CJQ655152:CJR655152 CTM655152:CTN655152 DDI655152:DDJ655152 DNE655152:DNF655152 DXA655152:DXB655152 EGW655152:EGX655152 EQS655152:EQT655152 FAO655152:FAP655152 FKK655152:FKL655152 FUG655152:FUH655152 GEC655152:GED655152 GNY655152:GNZ655152 GXU655152:GXV655152 HHQ655152:HHR655152 HRM655152:HRN655152 IBI655152:IBJ655152 ILE655152:ILF655152 IVA655152:IVB655152 JEW655152:JEX655152 JOS655152:JOT655152 JYO655152:JYP655152 KIK655152:KIL655152 KSG655152:KSH655152 LCC655152:LCD655152 LLY655152:LLZ655152 LVU655152:LVV655152 MFQ655152:MFR655152 MPM655152:MPN655152 MZI655152:MZJ655152 NJE655152:NJF655152 NTA655152:NTB655152 OCW655152:OCX655152 OMS655152:OMT655152 OWO655152:OWP655152 PGK655152:PGL655152 PQG655152:PQH655152 QAC655152:QAD655152 QJY655152:QJZ655152 QTU655152:QTV655152 RDQ655152:RDR655152 RNM655152:RNN655152 RXI655152:RXJ655152 SHE655152:SHF655152 SRA655152:SRB655152 TAW655152:TAX655152 TKS655152:TKT655152 TUO655152:TUP655152 UEK655152:UEL655152 UOG655152:UOH655152 UYC655152:UYD655152 VHY655152:VHZ655152 VRU655152:VRV655152 WBQ655152:WBR655152 WLM655152:WLN655152 WVI655152:WVJ655152 A720688:B720688 IW720688:IX720688 SS720688:ST720688 ACO720688:ACP720688 AMK720688:AML720688 AWG720688:AWH720688 BGC720688:BGD720688 BPY720688:BPZ720688 BZU720688:BZV720688 CJQ720688:CJR720688 CTM720688:CTN720688 DDI720688:DDJ720688 DNE720688:DNF720688 DXA720688:DXB720688 EGW720688:EGX720688 EQS720688:EQT720688 FAO720688:FAP720688 FKK720688:FKL720688 FUG720688:FUH720688 GEC720688:GED720688 GNY720688:GNZ720688 GXU720688:GXV720688 HHQ720688:HHR720688 HRM720688:HRN720688 IBI720688:IBJ720688 ILE720688:ILF720688 IVA720688:IVB720688 JEW720688:JEX720688 JOS720688:JOT720688 JYO720688:JYP720688 KIK720688:KIL720688 KSG720688:KSH720688 LCC720688:LCD720688 LLY720688:LLZ720688 LVU720688:LVV720688 MFQ720688:MFR720688 MPM720688:MPN720688 MZI720688:MZJ720688 NJE720688:NJF720688 NTA720688:NTB720688 OCW720688:OCX720688 OMS720688:OMT720688 OWO720688:OWP720688 PGK720688:PGL720688 PQG720688:PQH720688 QAC720688:QAD720688 QJY720688:QJZ720688 QTU720688:QTV720688 RDQ720688:RDR720688 RNM720688:RNN720688 RXI720688:RXJ720688 SHE720688:SHF720688 SRA720688:SRB720688 TAW720688:TAX720688 TKS720688:TKT720688 TUO720688:TUP720688 UEK720688:UEL720688 UOG720688:UOH720688 UYC720688:UYD720688 VHY720688:VHZ720688 VRU720688:VRV720688 WBQ720688:WBR720688 WLM720688:WLN720688 WVI720688:WVJ720688 A786224:B786224 IW786224:IX786224 SS786224:ST786224 ACO786224:ACP786224 AMK786224:AML786224 AWG786224:AWH786224 BGC786224:BGD786224 BPY786224:BPZ786224 BZU786224:BZV786224 CJQ786224:CJR786224 CTM786224:CTN786224 DDI786224:DDJ786224 DNE786224:DNF786224 DXA786224:DXB786224 EGW786224:EGX786224 EQS786224:EQT786224 FAO786224:FAP786224 FKK786224:FKL786224 FUG786224:FUH786224 GEC786224:GED786224 GNY786224:GNZ786224 GXU786224:GXV786224 HHQ786224:HHR786224 HRM786224:HRN786224 IBI786224:IBJ786224 ILE786224:ILF786224 IVA786224:IVB786224 JEW786224:JEX786224 JOS786224:JOT786224 JYO786224:JYP786224 KIK786224:KIL786224 KSG786224:KSH786224 LCC786224:LCD786224 LLY786224:LLZ786224 LVU786224:LVV786224 MFQ786224:MFR786224 MPM786224:MPN786224 MZI786224:MZJ786224 NJE786224:NJF786224 NTA786224:NTB786224 OCW786224:OCX786224 OMS786224:OMT786224 OWO786224:OWP786224 PGK786224:PGL786224 PQG786224:PQH786224 QAC786224:QAD786224 QJY786224:QJZ786224 QTU786224:QTV786224 RDQ786224:RDR786224 RNM786224:RNN786224 RXI786224:RXJ786224 SHE786224:SHF786224 SRA786224:SRB786224 TAW786224:TAX786224 TKS786224:TKT786224 TUO786224:TUP786224 UEK786224:UEL786224 UOG786224:UOH786224 UYC786224:UYD786224 VHY786224:VHZ786224 VRU786224:VRV786224 WBQ786224:WBR786224 WLM786224:WLN786224 WVI786224:WVJ786224 A851760:B851760 IW851760:IX851760 SS851760:ST851760 ACO851760:ACP851760 AMK851760:AML851760 AWG851760:AWH851760 BGC851760:BGD851760 BPY851760:BPZ851760 BZU851760:BZV851760 CJQ851760:CJR851760 CTM851760:CTN851760 DDI851760:DDJ851760 DNE851760:DNF851760 DXA851760:DXB851760 EGW851760:EGX851760 EQS851760:EQT851760 FAO851760:FAP851760 FKK851760:FKL851760 FUG851760:FUH851760 GEC851760:GED851760 GNY851760:GNZ851760 GXU851760:GXV851760 HHQ851760:HHR851760 HRM851760:HRN851760 IBI851760:IBJ851760 ILE851760:ILF851760 IVA851760:IVB851760 JEW851760:JEX851760 JOS851760:JOT851760 JYO851760:JYP851760 KIK851760:KIL851760 KSG851760:KSH851760 LCC851760:LCD851760 LLY851760:LLZ851760 LVU851760:LVV851760 MFQ851760:MFR851760 MPM851760:MPN851760 MZI851760:MZJ851760 NJE851760:NJF851760 NTA851760:NTB851760 OCW851760:OCX851760 OMS851760:OMT851760 OWO851760:OWP851760 PGK851760:PGL851760 PQG851760:PQH851760 QAC851760:QAD851760 QJY851760:QJZ851760 QTU851760:QTV851760 RDQ851760:RDR851760 RNM851760:RNN851760 RXI851760:RXJ851760 SHE851760:SHF851760 SRA851760:SRB851760 TAW851760:TAX851760 TKS851760:TKT851760 TUO851760:TUP851760 UEK851760:UEL851760 UOG851760:UOH851760 UYC851760:UYD851760 VHY851760:VHZ851760 VRU851760:VRV851760 WBQ851760:WBR851760 WLM851760:WLN851760 WVI851760:WVJ851760 A917296:B917296 IW917296:IX917296 SS917296:ST917296 ACO917296:ACP917296 AMK917296:AML917296 AWG917296:AWH917296 BGC917296:BGD917296 BPY917296:BPZ917296 BZU917296:BZV917296 CJQ917296:CJR917296 CTM917296:CTN917296 DDI917296:DDJ917296 DNE917296:DNF917296 DXA917296:DXB917296 EGW917296:EGX917296 EQS917296:EQT917296 FAO917296:FAP917296 FKK917296:FKL917296 FUG917296:FUH917296 GEC917296:GED917296 GNY917296:GNZ917296 GXU917296:GXV917296 HHQ917296:HHR917296 HRM917296:HRN917296 IBI917296:IBJ917296 ILE917296:ILF917296 IVA917296:IVB917296 JEW917296:JEX917296 JOS917296:JOT917296 JYO917296:JYP917296 KIK917296:KIL917296 KSG917296:KSH917296 LCC917296:LCD917296 LLY917296:LLZ917296 LVU917296:LVV917296 MFQ917296:MFR917296 MPM917296:MPN917296 MZI917296:MZJ917296 NJE917296:NJF917296 NTA917296:NTB917296 OCW917296:OCX917296 OMS917296:OMT917296 OWO917296:OWP917296 PGK917296:PGL917296 PQG917296:PQH917296 QAC917296:QAD917296 QJY917296:QJZ917296 QTU917296:QTV917296 RDQ917296:RDR917296 RNM917296:RNN917296 RXI917296:RXJ917296 SHE917296:SHF917296 SRA917296:SRB917296 TAW917296:TAX917296 TKS917296:TKT917296 TUO917296:TUP917296 UEK917296:UEL917296 UOG917296:UOH917296 UYC917296:UYD917296 VHY917296:VHZ917296 VRU917296:VRV917296 WBQ917296:WBR917296 WLM917296:WLN917296 WVI917296:WVJ917296 A982832:B982832 IW982832:IX982832 SS982832:ST982832 ACO982832:ACP982832 AMK982832:AML982832 AWG982832:AWH982832 BGC982832:BGD982832 BPY982832:BPZ982832 BZU982832:BZV982832 CJQ982832:CJR982832 CTM982832:CTN982832 DDI982832:DDJ982832 DNE982832:DNF982832 DXA982832:DXB982832 EGW982832:EGX982832 EQS982832:EQT982832 FAO982832:FAP982832 FKK982832:FKL982832 FUG982832:FUH982832 GEC982832:GED982832 GNY982832:GNZ982832 GXU982832:GXV982832 HHQ982832:HHR982832 HRM982832:HRN982832 IBI982832:IBJ982832 ILE982832:ILF982832 IVA982832:IVB982832 JEW982832:JEX982832 JOS982832:JOT982832 JYO982832:JYP982832 KIK982832:KIL982832 KSG982832:KSH982832 LCC982832:LCD982832 LLY982832:LLZ982832 LVU982832:LVV982832 MFQ982832:MFR982832 MPM982832:MPN982832 MZI982832:MZJ982832 NJE982832:NJF982832 NTA982832:NTB982832 OCW982832:OCX982832 OMS982832:OMT982832 OWO982832:OWP982832 PGK982832:PGL982832 PQG982832:PQH982832 QAC982832:QAD982832 QJY982832:QJZ982832 QTU982832:QTV982832 RDQ982832:RDR982832 RNM982832:RNN982832 RXI982832:RXJ982832 SHE982832:SHF982832 SRA982832:SRB982832 TAW982832:TAX982832 TKS982832:TKT982832 TUO982832:TUP982832 UEK982832:UEL982832 UOG982832:UOH982832 UYC982832:UYD982832 VHY982832:VHZ982832 VRU982832:VRV982832 WBQ982832:WBR982832 WLM982832:WLN982832 WVI982832:WVJ982832">
      <formula1>$Z$33:$Z$34</formula1>
    </dataValidation>
    <dataValidation type="list" allowBlank="1" showInputMessage="1" showErrorMessage="1" sqref="B12">
      <formula1>$N$29:$N$49</formula1>
    </dataValidation>
    <dataValidation type="list" allowBlank="1" showInputMessage="1" showErrorMessage="1" sqref="B19">
      <formula1>$AM$26:$AM$126</formula1>
    </dataValidation>
    <dataValidation type="list" allowBlank="1" showInputMessage="1" showErrorMessage="1" sqref="WVL982826:WVM982826 WLP982826:WLQ982826 IZ5:JA26 WBT982826:WBU982826 VRX982826:VRY982826 VIB982826:VIC982826 UYF982826:UYG982826 UOJ982826:UOK982826 UEN982826:UEO982826 TUR982826:TUS982826 TKV982826:TKW982826 TAZ982826:TBA982826 SRD982826:SRE982826 SHH982826:SHI982826 RXL982826:RXM982826 RNP982826:RNQ982826 RDT982826:RDU982826 QTX982826:QTY982826 QKB982826:QKC982826 QAF982826:QAG982826 PQJ982826:PQK982826 PGN982826:PGO982826 OWR982826:OWS982826 OMV982826:OMW982826 OCZ982826:ODA982826 NTD982826:NTE982826 NJH982826:NJI982826 MZL982826:MZM982826 MPP982826:MPQ982826 MFT982826:MFU982826 LVX982826:LVY982826 LMB982826:LMC982826 LCF982826:LCG982826 KSJ982826:KSK982826 KIN982826:KIO982826 JYR982826:JYS982826 JOV982826:JOW982826 JEZ982826:JFA982826 IVD982826:IVE982826 ILH982826:ILI982826 IBL982826:IBM982826 HRP982826:HRQ982826 HHT982826:HHU982826 GXX982826:GXY982826 GOB982826:GOC982826 GEF982826:GEG982826 FUJ982826:FUK982826 FKN982826:FKO982826 FAR982826:FAS982826 EQV982826:EQW982826 EGZ982826:EHA982826 DXD982826:DXE982826 DNH982826:DNI982826 DDL982826:DDM982826 CTP982826:CTQ982826 CJT982826:CJU982826 BZX982826:BZY982826 BQB982826:BQC982826 BGF982826:BGG982826 AWJ982826:AWK982826 AMN982826:AMO982826 ACR982826:ACS982826 SV982826:SW982826 IZ982826:JA982826 D982826:E982826 WVL917290:WVM917290 WLP917290:WLQ917290 WBT917290:WBU917290 VRX917290:VRY917290 VIB917290:VIC917290 UYF917290:UYG917290 UOJ917290:UOK917290 UEN917290:UEO917290 TUR917290:TUS917290 TKV917290:TKW917290 TAZ917290:TBA917290 SRD917290:SRE917290 SHH917290:SHI917290 RXL917290:RXM917290 RNP917290:RNQ917290 RDT917290:RDU917290 QTX917290:QTY917290 QKB917290:QKC917290 QAF917290:QAG917290 PQJ917290:PQK917290 PGN917290:PGO917290 OWR917290:OWS917290 OMV917290:OMW917290 OCZ917290:ODA917290 NTD917290:NTE917290 NJH917290:NJI917290 MZL917290:MZM917290 MPP917290:MPQ917290 MFT917290:MFU917290 LVX917290:LVY917290 LMB917290:LMC917290 LCF917290:LCG917290 KSJ917290:KSK917290 KIN917290:KIO917290 JYR917290:JYS917290 JOV917290:JOW917290 JEZ917290:JFA917290 IVD917290:IVE917290 ILH917290:ILI917290 IBL917290:IBM917290 HRP917290:HRQ917290 HHT917290:HHU917290 GXX917290:GXY917290 GOB917290:GOC917290 GEF917290:GEG917290 FUJ917290:FUK917290 FKN917290:FKO917290 FAR917290:FAS917290 EQV917290:EQW917290 EGZ917290:EHA917290 DXD917290:DXE917290 DNH917290:DNI917290 DDL917290:DDM917290 CTP917290:CTQ917290 CJT917290:CJU917290 BZX917290:BZY917290 BQB917290:BQC917290 BGF917290:BGG917290 AWJ917290:AWK917290 AMN917290:AMO917290 ACR917290:ACS917290 SV917290:SW917290 IZ917290:JA917290 D917290:E917290 WVL851754:WVM851754 WLP851754:WLQ851754 WBT851754:WBU851754 VRX851754:VRY851754 VIB851754:VIC851754 UYF851754:UYG851754 UOJ851754:UOK851754 UEN851754:UEO851754 TUR851754:TUS851754 TKV851754:TKW851754 TAZ851754:TBA851754 SRD851754:SRE851754 SHH851754:SHI851754 RXL851754:RXM851754 RNP851754:RNQ851754 RDT851754:RDU851754 QTX851754:QTY851754 QKB851754:QKC851754 QAF851754:QAG851754 PQJ851754:PQK851754 PGN851754:PGO851754 OWR851754:OWS851754 OMV851754:OMW851754 OCZ851754:ODA851754 NTD851754:NTE851754 NJH851754:NJI851754 MZL851754:MZM851754 MPP851754:MPQ851754 MFT851754:MFU851754 LVX851754:LVY851754 LMB851754:LMC851754 LCF851754:LCG851754 KSJ851754:KSK851754 KIN851754:KIO851754 JYR851754:JYS851754 JOV851754:JOW851754 JEZ851754:JFA851754 IVD851754:IVE851754 ILH851754:ILI851754 IBL851754:IBM851754 HRP851754:HRQ851754 HHT851754:HHU851754 GXX851754:GXY851754 GOB851754:GOC851754 GEF851754:GEG851754 FUJ851754:FUK851754 FKN851754:FKO851754 FAR851754:FAS851754 EQV851754:EQW851754 EGZ851754:EHA851754 DXD851754:DXE851754 DNH851754:DNI851754 DDL851754:DDM851754 CTP851754:CTQ851754 CJT851754:CJU851754 BZX851754:BZY851754 BQB851754:BQC851754 BGF851754:BGG851754 AWJ851754:AWK851754 AMN851754:AMO851754 ACR851754:ACS851754 SV851754:SW851754 IZ851754:JA851754 D851754:E851754 WVL786218:WVM786218 WLP786218:WLQ786218 WBT786218:WBU786218 VRX786218:VRY786218 VIB786218:VIC786218 UYF786218:UYG786218 UOJ786218:UOK786218 UEN786218:UEO786218 TUR786218:TUS786218 TKV786218:TKW786218 TAZ786218:TBA786218 SRD786218:SRE786218 SHH786218:SHI786218 RXL786218:RXM786218 RNP786218:RNQ786218 RDT786218:RDU786218 QTX786218:QTY786218 QKB786218:QKC786218 QAF786218:QAG786218 PQJ786218:PQK786218 PGN786218:PGO786218 OWR786218:OWS786218 OMV786218:OMW786218 OCZ786218:ODA786218 NTD786218:NTE786218 NJH786218:NJI786218 MZL786218:MZM786218 MPP786218:MPQ786218 MFT786218:MFU786218 LVX786218:LVY786218 LMB786218:LMC786218 LCF786218:LCG786218 KSJ786218:KSK786218 KIN786218:KIO786218 JYR786218:JYS786218 JOV786218:JOW786218 JEZ786218:JFA786218 IVD786218:IVE786218 ILH786218:ILI786218 IBL786218:IBM786218 HRP786218:HRQ786218 HHT786218:HHU786218 GXX786218:GXY786218 GOB786218:GOC786218 GEF786218:GEG786218 FUJ786218:FUK786218 FKN786218:FKO786218 FAR786218:FAS786218 EQV786218:EQW786218 EGZ786218:EHA786218 DXD786218:DXE786218 DNH786218:DNI786218 DDL786218:DDM786218 CTP786218:CTQ786218 CJT786218:CJU786218 BZX786218:BZY786218 BQB786218:BQC786218 BGF786218:BGG786218 AWJ786218:AWK786218 AMN786218:AMO786218 ACR786218:ACS786218 SV786218:SW786218 IZ786218:JA786218 D786218:E786218 WVL720682:WVM720682 WLP720682:WLQ720682 WBT720682:WBU720682 VRX720682:VRY720682 VIB720682:VIC720682 UYF720682:UYG720682 UOJ720682:UOK720682 UEN720682:UEO720682 TUR720682:TUS720682 TKV720682:TKW720682 TAZ720682:TBA720682 SRD720682:SRE720682 SHH720682:SHI720682 RXL720682:RXM720682 RNP720682:RNQ720682 RDT720682:RDU720682 QTX720682:QTY720682 QKB720682:QKC720682 QAF720682:QAG720682 PQJ720682:PQK720682 PGN720682:PGO720682 OWR720682:OWS720682 OMV720682:OMW720682 OCZ720682:ODA720682 NTD720682:NTE720682 NJH720682:NJI720682 MZL720682:MZM720682 MPP720682:MPQ720682 MFT720682:MFU720682 LVX720682:LVY720682 LMB720682:LMC720682 LCF720682:LCG720682 KSJ720682:KSK720682 KIN720682:KIO720682 JYR720682:JYS720682 JOV720682:JOW720682 JEZ720682:JFA720682 IVD720682:IVE720682 ILH720682:ILI720682 IBL720682:IBM720682 HRP720682:HRQ720682 HHT720682:HHU720682 GXX720682:GXY720682 GOB720682:GOC720682 GEF720682:GEG720682 FUJ720682:FUK720682 FKN720682:FKO720682 FAR720682:FAS720682 EQV720682:EQW720682 EGZ720682:EHA720682 DXD720682:DXE720682 DNH720682:DNI720682 DDL720682:DDM720682 CTP720682:CTQ720682 CJT720682:CJU720682 BZX720682:BZY720682 BQB720682:BQC720682 BGF720682:BGG720682 AWJ720682:AWK720682 AMN720682:AMO720682 ACR720682:ACS720682 SV720682:SW720682 IZ720682:JA720682 D720682:E720682 WVL655146:WVM655146 WLP655146:WLQ655146 WBT655146:WBU655146 VRX655146:VRY655146 VIB655146:VIC655146 UYF655146:UYG655146 UOJ655146:UOK655146 UEN655146:UEO655146 TUR655146:TUS655146 TKV655146:TKW655146 TAZ655146:TBA655146 SRD655146:SRE655146 SHH655146:SHI655146 RXL655146:RXM655146 RNP655146:RNQ655146 RDT655146:RDU655146 QTX655146:QTY655146 QKB655146:QKC655146 QAF655146:QAG655146 PQJ655146:PQK655146 PGN655146:PGO655146 OWR655146:OWS655146 OMV655146:OMW655146 OCZ655146:ODA655146 NTD655146:NTE655146 NJH655146:NJI655146 MZL655146:MZM655146 MPP655146:MPQ655146 MFT655146:MFU655146 LVX655146:LVY655146 LMB655146:LMC655146 LCF655146:LCG655146 KSJ655146:KSK655146 KIN655146:KIO655146 JYR655146:JYS655146 JOV655146:JOW655146 JEZ655146:JFA655146 IVD655146:IVE655146 ILH655146:ILI655146 IBL655146:IBM655146 HRP655146:HRQ655146 HHT655146:HHU655146 GXX655146:GXY655146 GOB655146:GOC655146 GEF655146:GEG655146 FUJ655146:FUK655146 FKN655146:FKO655146 FAR655146:FAS655146 EQV655146:EQW655146 EGZ655146:EHA655146 DXD655146:DXE655146 DNH655146:DNI655146 DDL655146:DDM655146 CTP655146:CTQ655146 CJT655146:CJU655146 BZX655146:BZY655146 BQB655146:BQC655146 BGF655146:BGG655146 AWJ655146:AWK655146 AMN655146:AMO655146 ACR655146:ACS655146 SV655146:SW655146 IZ655146:JA655146 D655146:E655146 WVL589610:WVM589610 WLP589610:WLQ589610 WBT589610:WBU589610 VRX589610:VRY589610 VIB589610:VIC589610 UYF589610:UYG589610 UOJ589610:UOK589610 UEN589610:UEO589610 TUR589610:TUS589610 TKV589610:TKW589610 TAZ589610:TBA589610 SRD589610:SRE589610 SHH589610:SHI589610 RXL589610:RXM589610 RNP589610:RNQ589610 RDT589610:RDU589610 QTX589610:QTY589610 QKB589610:QKC589610 QAF589610:QAG589610 PQJ589610:PQK589610 PGN589610:PGO589610 OWR589610:OWS589610 OMV589610:OMW589610 OCZ589610:ODA589610 NTD589610:NTE589610 NJH589610:NJI589610 MZL589610:MZM589610 MPP589610:MPQ589610 MFT589610:MFU589610 LVX589610:LVY589610 LMB589610:LMC589610 LCF589610:LCG589610 KSJ589610:KSK589610 KIN589610:KIO589610 JYR589610:JYS589610 JOV589610:JOW589610 JEZ589610:JFA589610 IVD589610:IVE589610 ILH589610:ILI589610 IBL589610:IBM589610 HRP589610:HRQ589610 HHT589610:HHU589610 GXX589610:GXY589610 GOB589610:GOC589610 GEF589610:GEG589610 FUJ589610:FUK589610 FKN589610:FKO589610 FAR589610:FAS589610 EQV589610:EQW589610 EGZ589610:EHA589610 DXD589610:DXE589610 DNH589610:DNI589610 DDL589610:DDM589610 CTP589610:CTQ589610 CJT589610:CJU589610 BZX589610:BZY589610 BQB589610:BQC589610 BGF589610:BGG589610 AWJ589610:AWK589610 AMN589610:AMO589610 ACR589610:ACS589610 SV589610:SW589610 IZ589610:JA589610 D589610:E589610 WVL524074:WVM524074 WLP524074:WLQ524074 WBT524074:WBU524074 VRX524074:VRY524074 VIB524074:VIC524074 UYF524074:UYG524074 UOJ524074:UOK524074 UEN524074:UEO524074 TUR524074:TUS524074 TKV524074:TKW524074 TAZ524074:TBA524074 SRD524074:SRE524074 SHH524074:SHI524074 RXL524074:RXM524074 RNP524074:RNQ524074 RDT524074:RDU524074 QTX524074:QTY524074 QKB524074:QKC524074 QAF524074:QAG524074 PQJ524074:PQK524074 PGN524074:PGO524074 OWR524074:OWS524074 OMV524074:OMW524074 OCZ524074:ODA524074 NTD524074:NTE524074 NJH524074:NJI524074 MZL524074:MZM524074 MPP524074:MPQ524074 MFT524074:MFU524074 LVX524074:LVY524074 LMB524074:LMC524074 LCF524074:LCG524074 KSJ524074:KSK524074 KIN524074:KIO524074 JYR524074:JYS524074 JOV524074:JOW524074 JEZ524074:JFA524074 IVD524074:IVE524074 ILH524074:ILI524074 IBL524074:IBM524074 HRP524074:HRQ524074 HHT524074:HHU524074 GXX524074:GXY524074 GOB524074:GOC524074 GEF524074:GEG524074 FUJ524074:FUK524074 FKN524074:FKO524074 FAR524074:FAS524074 EQV524074:EQW524074 EGZ524074:EHA524074 DXD524074:DXE524074 DNH524074:DNI524074 DDL524074:DDM524074 CTP524074:CTQ524074 CJT524074:CJU524074 BZX524074:BZY524074 BQB524074:BQC524074 BGF524074:BGG524074 AWJ524074:AWK524074 AMN524074:AMO524074 ACR524074:ACS524074 SV524074:SW524074 IZ524074:JA524074 D524074:E524074 WVL458538:WVM458538 WLP458538:WLQ458538 WBT458538:WBU458538 VRX458538:VRY458538 VIB458538:VIC458538 UYF458538:UYG458538 UOJ458538:UOK458538 UEN458538:UEO458538 TUR458538:TUS458538 TKV458538:TKW458538 TAZ458538:TBA458538 SRD458538:SRE458538 SHH458538:SHI458538 RXL458538:RXM458538 RNP458538:RNQ458538 RDT458538:RDU458538 QTX458538:QTY458538 QKB458538:QKC458538 QAF458538:QAG458538 PQJ458538:PQK458538 PGN458538:PGO458538 OWR458538:OWS458538 OMV458538:OMW458538 OCZ458538:ODA458538 NTD458538:NTE458538 NJH458538:NJI458538 MZL458538:MZM458538 MPP458538:MPQ458538 MFT458538:MFU458538 LVX458538:LVY458538 LMB458538:LMC458538 LCF458538:LCG458538 KSJ458538:KSK458538 KIN458538:KIO458538 JYR458538:JYS458538 JOV458538:JOW458538 JEZ458538:JFA458538 IVD458538:IVE458538 ILH458538:ILI458538 IBL458538:IBM458538 HRP458538:HRQ458538 HHT458538:HHU458538 GXX458538:GXY458538 GOB458538:GOC458538 GEF458538:GEG458538 FUJ458538:FUK458538 FKN458538:FKO458538 FAR458538:FAS458538 EQV458538:EQW458538 EGZ458538:EHA458538 DXD458538:DXE458538 DNH458538:DNI458538 DDL458538:DDM458538 CTP458538:CTQ458538 CJT458538:CJU458538 BZX458538:BZY458538 BQB458538:BQC458538 BGF458538:BGG458538 AWJ458538:AWK458538 AMN458538:AMO458538 ACR458538:ACS458538 SV458538:SW458538 IZ458538:JA458538 D458538:E458538 WVL393002:WVM393002 WLP393002:WLQ393002 WBT393002:WBU393002 VRX393002:VRY393002 VIB393002:VIC393002 UYF393002:UYG393002 UOJ393002:UOK393002 UEN393002:UEO393002 TUR393002:TUS393002 TKV393002:TKW393002 TAZ393002:TBA393002 SRD393002:SRE393002 SHH393002:SHI393002 RXL393002:RXM393002 RNP393002:RNQ393002 RDT393002:RDU393002 QTX393002:QTY393002 QKB393002:QKC393002 QAF393002:QAG393002 PQJ393002:PQK393002 PGN393002:PGO393002 OWR393002:OWS393002 OMV393002:OMW393002 OCZ393002:ODA393002 NTD393002:NTE393002 NJH393002:NJI393002 MZL393002:MZM393002 MPP393002:MPQ393002 MFT393002:MFU393002 LVX393002:LVY393002 LMB393002:LMC393002 LCF393002:LCG393002 KSJ393002:KSK393002 KIN393002:KIO393002 JYR393002:JYS393002 JOV393002:JOW393002 JEZ393002:JFA393002 IVD393002:IVE393002 ILH393002:ILI393002 IBL393002:IBM393002 HRP393002:HRQ393002 HHT393002:HHU393002 GXX393002:GXY393002 GOB393002:GOC393002 GEF393002:GEG393002 FUJ393002:FUK393002 FKN393002:FKO393002 FAR393002:FAS393002 EQV393002:EQW393002 EGZ393002:EHA393002 DXD393002:DXE393002 DNH393002:DNI393002 DDL393002:DDM393002 CTP393002:CTQ393002 CJT393002:CJU393002 BZX393002:BZY393002 BQB393002:BQC393002 BGF393002:BGG393002 AWJ393002:AWK393002 AMN393002:AMO393002 ACR393002:ACS393002 SV393002:SW393002 IZ393002:JA393002 D393002:E393002 WVL327466:WVM327466 WLP327466:WLQ327466 WBT327466:WBU327466 VRX327466:VRY327466 VIB327466:VIC327466 UYF327466:UYG327466 UOJ327466:UOK327466 UEN327466:UEO327466 TUR327466:TUS327466 TKV327466:TKW327466 TAZ327466:TBA327466 SRD327466:SRE327466 SHH327466:SHI327466 RXL327466:RXM327466 RNP327466:RNQ327466 RDT327466:RDU327466 QTX327466:QTY327466 QKB327466:QKC327466 QAF327466:QAG327466 PQJ327466:PQK327466 PGN327466:PGO327466 OWR327466:OWS327466 OMV327466:OMW327466 OCZ327466:ODA327466 NTD327466:NTE327466 NJH327466:NJI327466 MZL327466:MZM327466 MPP327466:MPQ327466 MFT327466:MFU327466 LVX327466:LVY327466 LMB327466:LMC327466 LCF327466:LCG327466 KSJ327466:KSK327466 KIN327466:KIO327466 JYR327466:JYS327466 JOV327466:JOW327466 JEZ327466:JFA327466 IVD327466:IVE327466 ILH327466:ILI327466 IBL327466:IBM327466 HRP327466:HRQ327466 HHT327466:HHU327466 GXX327466:GXY327466 GOB327466:GOC327466 GEF327466:GEG327466 FUJ327466:FUK327466 FKN327466:FKO327466 FAR327466:FAS327466 EQV327466:EQW327466 EGZ327466:EHA327466 DXD327466:DXE327466 DNH327466:DNI327466 DDL327466:DDM327466 CTP327466:CTQ327466 CJT327466:CJU327466 BZX327466:BZY327466 BQB327466:BQC327466 BGF327466:BGG327466 AWJ327466:AWK327466 AMN327466:AMO327466 ACR327466:ACS327466 SV327466:SW327466 IZ327466:JA327466 D327466:E327466 WVL261930:WVM261930 WLP261930:WLQ261930 WBT261930:WBU261930 VRX261930:VRY261930 VIB261930:VIC261930 UYF261930:UYG261930 UOJ261930:UOK261930 UEN261930:UEO261930 TUR261930:TUS261930 TKV261930:TKW261930 TAZ261930:TBA261930 SRD261930:SRE261930 SHH261930:SHI261930 RXL261930:RXM261930 RNP261930:RNQ261930 RDT261930:RDU261930 QTX261930:QTY261930 QKB261930:QKC261930 QAF261930:QAG261930 PQJ261930:PQK261930 PGN261930:PGO261930 OWR261930:OWS261930 OMV261930:OMW261930 OCZ261930:ODA261930 NTD261930:NTE261930 NJH261930:NJI261930 MZL261930:MZM261930 MPP261930:MPQ261930 MFT261930:MFU261930 LVX261930:LVY261930 LMB261930:LMC261930 LCF261930:LCG261930 KSJ261930:KSK261930 KIN261930:KIO261930 JYR261930:JYS261930 JOV261930:JOW261930 JEZ261930:JFA261930 IVD261930:IVE261930 ILH261930:ILI261930 IBL261930:IBM261930 HRP261930:HRQ261930 HHT261930:HHU261930 GXX261930:GXY261930 GOB261930:GOC261930 GEF261930:GEG261930 FUJ261930:FUK261930 FKN261930:FKO261930 FAR261930:FAS261930 EQV261930:EQW261930 EGZ261930:EHA261930 DXD261930:DXE261930 DNH261930:DNI261930 DDL261930:DDM261930 CTP261930:CTQ261930 CJT261930:CJU261930 BZX261930:BZY261930 BQB261930:BQC261930 BGF261930:BGG261930 AWJ261930:AWK261930 AMN261930:AMO261930 ACR261930:ACS261930 SV261930:SW261930 IZ261930:JA261930 D261930:E261930 WVL196394:WVM196394 WLP196394:WLQ196394 WBT196394:WBU196394 VRX196394:VRY196394 VIB196394:VIC196394 UYF196394:UYG196394 UOJ196394:UOK196394 UEN196394:UEO196394 TUR196394:TUS196394 TKV196394:TKW196394 TAZ196394:TBA196394 SRD196394:SRE196394 SHH196394:SHI196394 RXL196394:RXM196394 RNP196394:RNQ196394 RDT196394:RDU196394 QTX196394:QTY196394 QKB196394:QKC196394 QAF196394:QAG196394 PQJ196394:PQK196394 PGN196394:PGO196394 OWR196394:OWS196394 OMV196394:OMW196394 OCZ196394:ODA196394 NTD196394:NTE196394 NJH196394:NJI196394 MZL196394:MZM196394 MPP196394:MPQ196394 MFT196394:MFU196394 LVX196394:LVY196394 LMB196394:LMC196394 LCF196394:LCG196394 KSJ196394:KSK196394 KIN196394:KIO196394 JYR196394:JYS196394 JOV196394:JOW196394 JEZ196394:JFA196394 IVD196394:IVE196394 ILH196394:ILI196394 IBL196394:IBM196394 HRP196394:HRQ196394 HHT196394:HHU196394 GXX196394:GXY196394 GOB196394:GOC196394 GEF196394:GEG196394 FUJ196394:FUK196394 FKN196394:FKO196394 FAR196394:FAS196394 EQV196394:EQW196394 EGZ196394:EHA196394 DXD196394:DXE196394 DNH196394:DNI196394 DDL196394:DDM196394 CTP196394:CTQ196394 CJT196394:CJU196394 BZX196394:BZY196394 BQB196394:BQC196394 BGF196394:BGG196394 AWJ196394:AWK196394 AMN196394:AMO196394 ACR196394:ACS196394 SV196394:SW196394 IZ196394:JA196394 D196394:E196394 WVL130858:WVM130858 WLP130858:WLQ130858 WBT130858:WBU130858 VRX130858:VRY130858 VIB130858:VIC130858 UYF130858:UYG130858 UOJ130858:UOK130858 UEN130858:UEO130858 TUR130858:TUS130858 TKV130858:TKW130858 TAZ130858:TBA130858 SRD130858:SRE130858 SHH130858:SHI130858 RXL130858:RXM130858 RNP130858:RNQ130858 RDT130858:RDU130858 QTX130858:QTY130858 QKB130858:QKC130858 QAF130858:QAG130858 PQJ130858:PQK130858 PGN130858:PGO130858 OWR130858:OWS130858 OMV130858:OMW130858 OCZ130858:ODA130858 NTD130858:NTE130858 NJH130858:NJI130858 MZL130858:MZM130858 MPP130858:MPQ130858 MFT130858:MFU130858 LVX130858:LVY130858 LMB130858:LMC130858 LCF130858:LCG130858 KSJ130858:KSK130858 KIN130858:KIO130858 JYR130858:JYS130858 JOV130858:JOW130858 JEZ130858:JFA130858 IVD130858:IVE130858 ILH130858:ILI130858 IBL130858:IBM130858 HRP130858:HRQ130858 HHT130858:HHU130858 GXX130858:GXY130858 GOB130858:GOC130858 GEF130858:GEG130858 FUJ130858:FUK130858 FKN130858:FKO130858 FAR130858:FAS130858 EQV130858:EQW130858 EGZ130858:EHA130858 DXD130858:DXE130858 DNH130858:DNI130858 DDL130858:DDM130858 CTP130858:CTQ130858 CJT130858:CJU130858 BZX130858:BZY130858 BQB130858:BQC130858 BGF130858:BGG130858 AWJ130858:AWK130858 AMN130858:AMO130858 ACR130858:ACS130858 SV130858:SW130858 IZ130858:JA130858 D130858:E130858 WVL65322:WVM65322 WLP65322:WLQ65322 WBT65322:WBU65322 VRX65322:VRY65322 VIB65322:VIC65322 UYF65322:UYG65322 UOJ65322:UOK65322 UEN65322:UEO65322 TUR65322:TUS65322 TKV65322:TKW65322 TAZ65322:TBA65322 SRD65322:SRE65322 SHH65322:SHI65322 RXL65322:RXM65322 RNP65322:RNQ65322 RDT65322:RDU65322 QTX65322:QTY65322 QKB65322:QKC65322 QAF65322:QAG65322 PQJ65322:PQK65322 PGN65322:PGO65322 OWR65322:OWS65322 OMV65322:OMW65322 OCZ65322:ODA65322 NTD65322:NTE65322 NJH65322:NJI65322 MZL65322:MZM65322 MPP65322:MPQ65322 MFT65322:MFU65322 LVX65322:LVY65322 LMB65322:LMC65322 LCF65322:LCG65322 KSJ65322:KSK65322 KIN65322:KIO65322 JYR65322:JYS65322 JOV65322:JOW65322 JEZ65322:JFA65322 IVD65322:IVE65322 ILH65322:ILI65322 IBL65322:IBM65322 HRP65322:HRQ65322 HHT65322:HHU65322 GXX65322:GXY65322 GOB65322:GOC65322 GEF65322:GEG65322 FUJ65322:FUK65322 FKN65322:FKO65322 FAR65322:FAS65322 EQV65322:EQW65322 EGZ65322:EHA65322 DXD65322:DXE65322 DNH65322:DNI65322 DDL65322:DDM65322 CTP65322:CTQ65322 CJT65322:CJU65322 BZX65322:BZY65322 BQB65322:BQC65322 BGF65322:BGG65322 AWJ65322:AWK65322 AMN65322:AMO65322 ACR65322:ACS65322 SV65322:SW65322 IZ65322:JA65322 D65322:E65322 WVL5:WVM26 WLP5:WLQ26 WBT5:WBU26 VRX5:VRY26 VIB5:VIC26 UYF5:UYG26 UOJ5:UOK26 UEN5:UEO26 TUR5:TUS26 TKV5:TKW26 TAZ5:TBA26 SRD5:SRE26 SHH5:SHI26 RXL5:RXM26 RNP5:RNQ26 RDT5:RDU26 QTX5:QTY26 QKB5:QKC26 QAF5:QAG26 PQJ5:PQK26 PGN5:PGO26 OWR5:OWS26 OMV5:OMW26 OCZ5:ODA26 NTD5:NTE26 NJH5:NJI26 MZL5:MZM26 MPP5:MPQ26 MFT5:MFU26 LVX5:LVY26 LMB5:LMC26 LCF5:LCG26 KSJ5:KSK26 KIN5:KIO26 JYR5:JYS26 JOV5:JOW26 JEZ5:JFA26 IVD5:IVE26 ILH5:ILI26 IBL5:IBM26 HRP5:HRQ26 HHT5:HHU26 GXX5:GXY26 GOB5:GOC26 GEF5:GEG26 FUJ5:FUK26 FKN5:FKO26 FAR5:FAS26 EQV5:EQW26 EGZ5:EHA26 DXD5:DXE26 DNH5:DNI26 DDL5:DDM26 CTP5:CTQ26 CJT5:CJU26 BZX5:BZY26 BQB5:BQC26 BGF5:BGG26 AWJ5:AWK26 AMN5:AMO26 ACR5:ACS26 SV5:SW26 E6">
      <formula1>$AM$5:$AM$126</formula1>
    </dataValidation>
    <dataValidation type="list" allowBlank="1" showInputMessage="1" showErrorMessage="1" sqref="WVK982826 SU5:SU26 ACQ5:ACQ26 IY5:IY26 WLO982826 WBS982826 VRW982826 VIA982826 UYE982826 UOI982826 UEM982826 TUQ982826 TKU982826 TAY982826 SRC982826 SHG982826 RXK982826 RNO982826 RDS982826 QTW982826 QKA982826 QAE982826 PQI982826 PGM982826 OWQ982826 OMU982826 OCY982826 NTC982826 NJG982826 MZK982826 MPO982826 MFS982826 LVW982826 LMA982826 LCE982826 KSI982826 KIM982826 JYQ982826 JOU982826 JEY982826 IVC982826 ILG982826 IBK982826 HRO982826 HHS982826 GXW982826 GOA982826 GEE982826 FUI982826 FKM982826 FAQ982826 EQU982826 EGY982826 DXC982826 DNG982826 DDK982826 CTO982826 CJS982826 BZW982826 BQA982826 BGE982826 AWI982826 AMM982826 ACQ982826 SU982826 IY982826 C982826 WVK917290 WLO917290 WBS917290 VRW917290 VIA917290 UYE917290 UOI917290 UEM917290 TUQ917290 TKU917290 TAY917290 SRC917290 SHG917290 RXK917290 RNO917290 RDS917290 QTW917290 QKA917290 QAE917290 PQI917290 PGM917290 OWQ917290 OMU917290 OCY917290 NTC917290 NJG917290 MZK917290 MPO917290 MFS917290 LVW917290 LMA917290 LCE917290 KSI917290 KIM917290 JYQ917290 JOU917290 JEY917290 IVC917290 ILG917290 IBK917290 HRO917290 HHS917290 GXW917290 GOA917290 GEE917290 FUI917290 FKM917290 FAQ917290 EQU917290 EGY917290 DXC917290 DNG917290 DDK917290 CTO917290 CJS917290 BZW917290 BQA917290 BGE917290 AWI917290 AMM917290 ACQ917290 SU917290 IY917290 C917290 WVK851754 WLO851754 WBS851754 VRW851754 VIA851754 UYE851754 UOI851754 UEM851754 TUQ851754 TKU851754 TAY851754 SRC851754 SHG851754 RXK851754 RNO851754 RDS851754 QTW851754 QKA851754 QAE851754 PQI851754 PGM851754 OWQ851754 OMU851754 OCY851754 NTC851754 NJG851754 MZK851754 MPO851754 MFS851754 LVW851754 LMA851754 LCE851754 KSI851754 KIM851754 JYQ851754 JOU851754 JEY851754 IVC851754 ILG851754 IBK851754 HRO851754 HHS851754 GXW851754 GOA851754 GEE851754 FUI851754 FKM851754 FAQ851754 EQU851754 EGY851754 DXC851754 DNG851754 DDK851754 CTO851754 CJS851754 BZW851754 BQA851754 BGE851754 AWI851754 AMM851754 ACQ851754 SU851754 IY851754 C851754 WVK786218 WLO786218 WBS786218 VRW786218 VIA786218 UYE786218 UOI786218 UEM786218 TUQ786218 TKU786218 TAY786218 SRC786218 SHG786218 RXK786218 RNO786218 RDS786218 QTW786218 QKA786218 QAE786218 PQI786218 PGM786218 OWQ786218 OMU786218 OCY786218 NTC786218 NJG786218 MZK786218 MPO786218 MFS786218 LVW786218 LMA786218 LCE786218 KSI786218 KIM786218 JYQ786218 JOU786218 JEY786218 IVC786218 ILG786218 IBK786218 HRO786218 HHS786218 GXW786218 GOA786218 GEE786218 FUI786218 FKM786218 FAQ786218 EQU786218 EGY786218 DXC786218 DNG786218 DDK786218 CTO786218 CJS786218 BZW786218 BQA786218 BGE786218 AWI786218 AMM786218 ACQ786218 SU786218 IY786218 C786218 WVK720682 WLO720682 WBS720682 VRW720682 VIA720682 UYE720682 UOI720682 UEM720682 TUQ720682 TKU720682 TAY720682 SRC720682 SHG720682 RXK720682 RNO720682 RDS720682 QTW720682 QKA720682 QAE720682 PQI720682 PGM720682 OWQ720682 OMU720682 OCY720682 NTC720682 NJG720682 MZK720682 MPO720682 MFS720682 LVW720682 LMA720682 LCE720682 KSI720682 KIM720682 JYQ720682 JOU720682 JEY720682 IVC720682 ILG720682 IBK720682 HRO720682 HHS720682 GXW720682 GOA720682 GEE720682 FUI720682 FKM720682 FAQ720682 EQU720682 EGY720682 DXC720682 DNG720682 DDK720682 CTO720682 CJS720682 BZW720682 BQA720682 BGE720682 AWI720682 AMM720682 ACQ720682 SU720682 IY720682 C720682 WVK655146 WLO655146 WBS655146 VRW655146 VIA655146 UYE655146 UOI655146 UEM655146 TUQ655146 TKU655146 TAY655146 SRC655146 SHG655146 RXK655146 RNO655146 RDS655146 QTW655146 QKA655146 QAE655146 PQI655146 PGM655146 OWQ655146 OMU655146 OCY655146 NTC655146 NJG655146 MZK655146 MPO655146 MFS655146 LVW655146 LMA655146 LCE655146 KSI655146 KIM655146 JYQ655146 JOU655146 JEY655146 IVC655146 ILG655146 IBK655146 HRO655146 HHS655146 GXW655146 GOA655146 GEE655146 FUI655146 FKM655146 FAQ655146 EQU655146 EGY655146 DXC655146 DNG655146 DDK655146 CTO655146 CJS655146 BZW655146 BQA655146 BGE655146 AWI655146 AMM655146 ACQ655146 SU655146 IY655146 C655146 WVK589610 WLO589610 WBS589610 VRW589610 VIA589610 UYE589610 UOI589610 UEM589610 TUQ589610 TKU589610 TAY589610 SRC589610 SHG589610 RXK589610 RNO589610 RDS589610 QTW589610 QKA589610 QAE589610 PQI589610 PGM589610 OWQ589610 OMU589610 OCY589610 NTC589610 NJG589610 MZK589610 MPO589610 MFS589610 LVW589610 LMA589610 LCE589610 KSI589610 KIM589610 JYQ589610 JOU589610 JEY589610 IVC589610 ILG589610 IBK589610 HRO589610 HHS589610 GXW589610 GOA589610 GEE589610 FUI589610 FKM589610 FAQ589610 EQU589610 EGY589610 DXC589610 DNG589610 DDK589610 CTO589610 CJS589610 BZW589610 BQA589610 BGE589610 AWI589610 AMM589610 ACQ589610 SU589610 IY589610 C589610 WVK524074 WLO524074 WBS524074 VRW524074 VIA524074 UYE524074 UOI524074 UEM524074 TUQ524074 TKU524074 TAY524074 SRC524074 SHG524074 RXK524074 RNO524074 RDS524074 QTW524074 QKA524074 QAE524074 PQI524074 PGM524074 OWQ524074 OMU524074 OCY524074 NTC524074 NJG524074 MZK524074 MPO524074 MFS524074 LVW524074 LMA524074 LCE524074 KSI524074 KIM524074 JYQ524074 JOU524074 JEY524074 IVC524074 ILG524074 IBK524074 HRO524074 HHS524074 GXW524074 GOA524074 GEE524074 FUI524074 FKM524074 FAQ524074 EQU524074 EGY524074 DXC524074 DNG524074 DDK524074 CTO524074 CJS524074 BZW524074 BQA524074 BGE524074 AWI524074 AMM524074 ACQ524074 SU524074 IY524074 C524074 WVK458538 WLO458538 WBS458538 VRW458538 VIA458538 UYE458538 UOI458538 UEM458538 TUQ458538 TKU458538 TAY458538 SRC458538 SHG458538 RXK458538 RNO458538 RDS458538 QTW458538 QKA458538 QAE458538 PQI458538 PGM458538 OWQ458538 OMU458538 OCY458538 NTC458538 NJG458538 MZK458538 MPO458538 MFS458538 LVW458538 LMA458538 LCE458538 KSI458538 KIM458538 JYQ458538 JOU458538 JEY458538 IVC458538 ILG458538 IBK458538 HRO458538 HHS458538 GXW458538 GOA458538 GEE458538 FUI458538 FKM458538 FAQ458538 EQU458538 EGY458538 DXC458538 DNG458538 DDK458538 CTO458538 CJS458538 BZW458538 BQA458538 BGE458538 AWI458538 AMM458538 ACQ458538 SU458538 IY458538 C458538 WVK393002 WLO393002 WBS393002 VRW393002 VIA393002 UYE393002 UOI393002 UEM393002 TUQ393002 TKU393002 TAY393002 SRC393002 SHG393002 RXK393002 RNO393002 RDS393002 QTW393002 QKA393002 QAE393002 PQI393002 PGM393002 OWQ393002 OMU393002 OCY393002 NTC393002 NJG393002 MZK393002 MPO393002 MFS393002 LVW393002 LMA393002 LCE393002 KSI393002 KIM393002 JYQ393002 JOU393002 JEY393002 IVC393002 ILG393002 IBK393002 HRO393002 HHS393002 GXW393002 GOA393002 GEE393002 FUI393002 FKM393002 FAQ393002 EQU393002 EGY393002 DXC393002 DNG393002 DDK393002 CTO393002 CJS393002 BZW393002 BQA393002 BGE393002 AWI393002 AMM393002 ACQ393002 SU393002 IY393002 C393002 WVK327466 WLO327466 WBS327466 VRW327466 VIA327466 UYE327466 UOI327466 UEM327466 TUQ327466 TKU327466 TAY327466 SRC327466 SHG327466 RXK327466 RNO327466 RDS327466 QTW327466 QKA327466 QAE327466 PQI327466 PGM327466 OWQ327466 OMU327466 OCY327466 NTC327466 NJG327466 MZK327466 MPO327466 MFS327466 LVW327466 LMA327466 LCE327466 KSI327466 KIM327466 JYQ327466 JOU327466 JEY327466 IVC327466 ILG327466 IBK327466 HRO327466 HHS327466 GXW327466 GOA327466 GEE327466 FUI327466 FKM327466 FAQ327466 EQU327466 EGY327466 DXC327466 DNG327466 DDK327466 CTO327466 CJS327466 BZW327466 BQA327466 BGE327466 AWI327466 AMM327466 ACQ327466 SU327466 IY327466 C327466 WVK261930 WLO261930 WBS261930 VRW261930 VIA261930 UYE261930 UOI261930 UEM261930 TUQ261930 TKU261930 TAY261930 SRC261930 SHG261930 RXK261930 RNO261930 RDS261930 QTW261930 QKA261930 QAE261930 PQI261930 PGM261930 OWQ261930 OMU261930 OCY261930 NTC261930 NJG261930 MZK261930 MPO261930 MFS261930 LVW261930 LMA261930 LCE261930 KSI261930 KIM261930 JYQ261930 JOU261930 JEY261930 IVC261930 ILG261930 IBK261930 HRO261930 HHS261930 GXW261930 GOA261930 GEE261930 FUI261930 FKM261930 FAQ261930 EQU261930 EGY261930 DXC261930 DNG261930 DDK261930 CTO261930 CJS261930 BZW261930 BQA261930 BGE261930 AWI261930 AMM261930 ACQ261930 SU261930 IY261930 C261930 WVK196394 WLO196394 WBS196394 VRW196394 VIA196394 UYE196394 UOI196394 UEM196394 TUQ196394 TKU196394 TAY196394 SRC196394 SHG196394 RXK196394 RNO196394 RDS196394 QTW196394 QKA196394 QAE196394 PQI196394 PGM196394 OWQ196394 OMU196394 OCY196394 NTC196394 NJG196394 MZK196394 MPO196394 MFS196394 LVW196394 LMA196394 LCE196394 KSI196394 KIM196394 JYQ196394 JOU196394 JEY196394 IVC196394 ILG196394 IBK196394 HRO196394 HHS196394 GXW196394 GOA196394 GEE196394 FUI196394 FKM196394 FAQ196394 EQU196394 EGY196394 DXC196394 DNG196394 DDK196394 CTO196394 CJS196394 BZW196394 BQA196394 BGE196394 AWI196394 AMM196394 ACQ196394 SU196394 IY196394 C196394 WVK130858 WLO130858 WBS130858 VRW130858 VIA130858 UYE130858 UOI130858 UEM130858 TUQ130858 TKU130858 TAY130858 SRC130858 SHG130858 RXK130858 RNO130858 RDS130858 QTW130858 QKA130858 QAE130858 PQI130858 PGM130858 OWQ130858 OMU130858 OCY130858 NTC130858 NJG130858 MZK130858 MPO130858 MFS130858 LVW130858 LMA130858 LCE130858 KSI130858 KIM130858 JYQ130858 JOU130858 JEY130858 IVC130858 ILG130858 IBK130858 HRO130858 HHS130858 GXW130858 GOA130858 GEE130858 FUI130858 FKM130858 FAQ130858 EQU130858 EGY130858 DXC130858 DNG130858 DDK130858 CTO130858 CJS130858 BZW130858 BQA130858 BGE130858 AWI130858 AMM130858 ACQ130858 SU130858 IY130858 C130858 WVK65322 WLO65322 WBS65322 VRW65322 VIA65322 UYE65322 UOI65322 UEM65322 TUQ65322 TKU65322 TAY65322 SRC65322 SHG65322 RXK65322 RNO65322 RDS65322 QTW65322 QKA65322 QAE65322 PQI65322 PGM65322 OWQ65322 OMU65322 OCY65322 NTC65322 NJG65322 MZK65322 MPO65322 MFS65322 LVW65322 LMA65322 LCE65322 KSI65322 KIM65322 JYQ65322 JOU65322 JEY65322 IVC65322 ILG65322 IBK65322 HRO65322 HHS65322 GXW65322 GOA65322 GEE65322 FUI65322 FKM65322 FAQ65322 EQU65322 EGY65322 DXC65322 DNG65322 DDK65322 CTO65322 CJS65322 BZW65322 BQA65322 BGE65322 AWI65322 AMM65322 ACQ65322 SU65322 IY65322 C65322 WVK5:WVK26 WLO5:WLO26 WBS5:WBS26 VRW5:VRW26 VIA5:VIA26 UYE5:UYE26 UOI5:UOI26 UEM5:UEM26 TUQ5:TUQ26 TKU5:TKU26 TAY5:TAY26 SRC5:SRC26 SHG5:SHG26 RXK5:RXK26 RNO5:RNO26 RDS5:RDS26 QTW5:QTW26 QKA5:QKA26 QAE5:QAE26 PQI5:PQI26 PGM5:PGM26 OWQ5:OWQ26 OMU5:OMU26 OCY5:OCY26 NTC5:NTC26 NJG5:NJG26 MZK5:MZK26 MPO5:MPO26 MFS5:MFS26 LVW5:LVW26 LMA5:LMA26 LCE5:LCE26 KSI5:KSI26 KIM5:KIM26 JYQ5:JYQ26 JOU5:JOU26 JEY5:JEY26 IVC5:IVC26 ILG5:ILG26 IBK5:IBK26 HRO5:HRO26 HHS5:HHS26 GXW5:GXW26 GOA5:GOA26 GEE5:GEE26 FUI5:FUI26 FKM5:FKM26 FAQ5:FAQ26 EQU5:EQU26 EGY5:EGY26 DXC5:DXC26 DNG5:DNG26 DDK5:DDK26 CTO5:CTO26 CJS5:CJS26 BZW5:BZW26 BQA5:BQA26 BGE5:BGE26 AWI5:AWI26 AMM5:AMM26">
      <formula1>$L$28:$L$31</formula1>
    </dataValidation>
    <dataValidation type="list" allowBlank="1" showInputMessage="1" showErrorMessage="1" sqref="B10">
      <formula1>$L$26:$L$33</formula1>
    </dataValidation>
    <dataValidation type="list" allowBlank="1" showInputMessage="1" showErrorMessage="1" sqref="B5">
      <formula1>$T$5:$T$36</formula1>
    </dataValidation>
  </dataValidations>
  <printOptions horizontalCentered="1"/>
  <pageMargins left="0.19685039370078741" right="0.19685039370078741" top="0.39370078740157483" bottom="0.39370078740157483" header="0.11811023622047245" footer="0.11811023622047245"/>
  <pageSetup paperSize="9" scale="78" fitToHeight="0" orientation="landscape" r:id="rId1"/>
  <headerFooter alignWithMargins="0">
    <oddFooter>Страница &amp;P из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'Купи-ставку'!$B$7:$B$606</xm:f>
          </x14:formula1>
          <xm:sqref>B14</xm:sqref>
        </x14:dataValidation>
        <x14:dataValidation type="list" allowBlank="1" showInputMessage="1" showErrorMessage="1">
          <x14:formula1>
            <xm:f>'Купи-ставку'!$T$4:$T$6</xm:f>
          </x14:formula1>
          <xm:sqref>B15</xm:sqref>
        </x14:dataValidation>
        <x14:dataValidation type="list" allowBlank="1" showInputMessage="1" showErrorMessage="1">
          <x14:formula1>
            <xm:f>'Купи-ставку'!$T$9:$T$11</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06"/>
  <sheetViews>
    <sheetView showGridLines="0" workbookViewId="0">
      <selection activeCell="A3" sqref="A3:E3"/>
    </sheetView>
  </sheetViews>
  <sheetFormatPr defaultRowHeight="15" x14ac:dyDescent="0.25"/>
  <cols>
    <col min="1" max="1" width="24.28515625" customWidth="1"/>
    <col min="2" max="2" width="15.28515625" customWidth="1"/>
    <col min="5" max="5" width="13" customWidth="1"/>
    <col min="7" max="7" width="0" hidden="1" customWidth="1"/>
    <col min="8" max="8" width="12.5703125" hidden="1" customWidth="1"/>
    <col min="9" max="10" width="0" hidden="1" customWidth="1"/>
    <col min="11" max="11" width="12.28515625" hidden="1" customWidth="1"/>
    <col min="12" max="13" width="0" hidden="1" customWidth="1"/>
    <col min="14" max="14" width="13.140625" hidden="1" customWidth="1"/>
    <col min="15" max="16" width="0" hidden="1" customWidth="1"/>
    <col min="17" max="17" width="12.5703125" hidden="1" customWidth="1"/>
    <col min="20" max="21" width="0" hidden="1" customWidth="1"/>
  </cols>
  <sheetData>
    <row r="2" spans="1:21" s="4" customFormat="1" ht="42" customHeight="1" x14ac:dyDescent="0.25">
      <c r="A2" s="200" t="s">
        <v>322</v>
      </c>
      <c r="B2" s="201"/>
      <c r="C2" s="201"/>
      <c r="D2" s="201"/>
      <c r="E2" s="201"/>
      <c r="F2" s="201"/>
      <c r="G2" s="201"/>
      <c r="H2" s="201"/>
      <c r="I2" s="201"/>
      <c r="J2" s="201"/>
      <c r="K2" s="201"/>
    </row>
    <row r="3" spans="1:21" s="212" customFormat="1" ht="54" customHeight="1" x14ac:dyDescent="0.25">
      <c r="A3" s="470" t="s">
        <v>321</v>
      </c>
      <c r="B3" s="470"/>
      <c r="C3" s="470"/>
      <c r="D3" s="470"/>
      <c r="E3" s="470"/>
      <c r="F3" s="239"/>
      <c r="G3" s="478" t="s">
        <v>236</v>
      </c>
      <c r="H3" s="478"/>
      <c r="I3" s="478"/>
      <c r="J3" s="478"/>
      <c r="K3" s="478"/>
      <c r="M3" s="478" t="s">
        <v>237</v>
      </c>
      <c r="N3" s="478"/>
      <c r="O3" s="478"/>
      <c r="P3" s="478"/>
      <c r="Q3" s="478"/>
      <c r="T3"/>
      <c r="U3">
        <f>VLOOKUP(График!B15,T4:U6,2,FALSE)+VLOOKUP(График!B16,'Купи-ставку'!T9:U11,2,FALSE)</f>
        <v>2</v>
      </c>
    </row>
    <row r="4" spans="1:21" s="212" customFormat="1" ht="13.5" customHeight="1" x14ac:dyDescent="0.25">
      <c r="A4" s="475" t="s">
        <v>10</v>
      </c>
      <c r="B4" s="475" t="s">
        <v>220</v>
      </c>
      <c r="C4" s="471" t="s">
        <v>138</v>
      </c>
      <c r="D4" s="471"/>
      <c r="E4" s="471"/>
      <c r="F4" s="202"/>
      <c r="G4" s="475" t="s">
        <v>10</v>
      </c>
      <c r="H4" s="475" t="s">
        <v>137</v>
      </c>
      <c r="I4" s="472" t="s">
        <v>138</v>
      </c>
      <c r="J4" s="473"/>
      <c r="K4" s="474"/>
      <c r="M4" s="475" t="s">
        <v>10</v>
      </c>
      <c r="N4" s="475" t="s">
        <v>137</v>
      </c>
      <c r="O4" s="472" t="s">
        <v>138</v>
      </c>
      <c r="P4" s="473"/>
      <c r="Q4" s="474"/>
      <c r="T4" t="s">
        <v>51</v>
      </c>
      <c r="U4">
        <v>2</v>
      </c>
    </row>
    <row r="5" spans="1:21" s="212" customFormat="1" ht="13.5" customHeight="1" x14ac:dyDescent="0.25">
      <c r="A5" s="476"/>
      <c r="B5" s="476"/>
      <c r="C5" s="471" t="s">
        <v>139</v>
      </c>
      <c r="D5" s="471"/>
      <c r="E5" s="471"/>
      <c r="F5" s="202"/>
      <c r="G5" s="476"/>
      <c r="H5" s="476"/>
      <c r="I5" s="472" t="s">
        <v>139</v>
      </c>
      <c r="J5" s="473"/>
      <c r="K5" s="474"/>
      <c r="M5" s="476"/>
      <c r="N5" s="476"/>
      <c r="O5" s="472" t="s">
        <v>139</v>
      </c>
      <c r="P5" s="473"/>
      <c r="Q5" s="474"/>
      <c r="T5" t="s">
        <v>55</v>
      </c>
      <c r="U5">
        <v>3</v>
      </c>
    </row>
    <row r="6" spans="1:21" s="212" customFormat="1" ht="33" customHeight="1" x14ac:dyDescent="0.25">
      <c r="A6" s="477"/>
      <c r="B6" s="477"/>
      <c r="C6" s="232" t="s">
        <v>140</v>
      </c>
      <c r="D6" s="232" t="s">
        <v>141</v>
      </c>
      <c r="E6" s="232" t="s">
        <v>142</v>
      </c>
      <c r="F6" s="202"/>
      <c r="G6" s="477"/>
      <c r="H6" s="477"/>
      <c r="I6" s="232" t="s">
        <v>140</v>
      </c>
      <c r="J6" s="232" t="s">
        <v>141</v>
      </c>
      <c r="K6" s="232" t="s">
        <v>142</v>
      </c>
      <c r="M6" s="477"/>
      <c r="N6" s="477"/>
      <c r="O6" s="232" t="s">
        <v>140</v>
      </c>
      <c r="P6" s="232" t="s">
        <v>141</v>
      </c>
      <c r="Q6" s="232" t="s">
        <v>142</v>
      </c>
      <c r="T6" t="s">
        <v>57</v>
      </c>
      <c r="U6">
        <v>4</v>
      </c>
    </row>
    <row r="7" spans="1:21" s="212" customFormat="1" ht="13.5" customHeight="1" x14ac:dyDescent="0.2">
      <c r="A7" s="232">
        <v>1</v>
      </c>
      <c r="B7" s="233">
        <v>1E-3</v>
      </c>
      <c r="C7" s="234">
        <v>8.9999999999999998E-4</v>
      </c>
      <c r="D7" s="235">
        <v>1.6000000000000001E-3</v>
      </c>
      <c r="E7" s="236">
        <v>3.3999999999999998E-3</v>
      </c>
      <c r="G7" s="232">
        <v>1</v>
      </c>
      <c r="H7" s="233">
        <v>1E-3</v>
      </c>
      <c r="I7" s="234">
        <f>ROUND(C7*(1+19%/2),4)</f>
        <v>1E-3</v>
      </c>
      <c r="J7" s="234">
        <f t="shared" ref="J7:K22" si="0">ROUND(D7*(1+19%/2),4)</f>
        <v>1.8E-3</v>
      </c>
      <c r="K7" s="234">
        <f t="shared" si="0"/>
        <v>3.7000000000000002E-3</v>
      </c>
      <c r="M7" s="232">
        <v>1</v>
      </c>
      <c r="N7" s="233">
        <v>1E-3</v>
      </c>
      <c r="O7" s="234">
        <f>ROUND(C7*(1+19%),4)</f>
        <v>1.1000000000000001E-3</v>
      </c>
      <c r="P7" s="234">
        <f t="shared" ref="P7:Q22" si="1">ROUND(D7*(1+19%),4)</f>
        <v>1.9E-3</v>
      </c>
      <c r="Q7" s="234">
        <f t="shared" si="1"/>
        <v>4.0000000000000001E-3</v>
      </c>
    </row>
    <row r="8" spans="1:21" s="212" customFormat="1" ht="13.5" customHeight="1" x14ac:dyDescent="0.2">
      <c r="A8" s="232">
        <v>2</v>
      </c>
      <c r="B8" s="233">
        <v>2E-3</v>
      </c>
      <c r="C8" s="234">
        <v>1.9E-3</v>
      </c>
      <c r="D8" s="235">
        <v>3.2000000000000002E-3</v>
      </c>
      <c r="E8" s="236">
        <v>6.8999999999999999E-3</v>
      </c>
      <c r="G8" s="232">
        <v>2</v>
      </c>
      <c r="H8" s="233">
        <v>2E-3</v>
      </c>
      <c r="I8" s="234">
        <f t="shared" ref="I8:K71" si="2">ROUND(C8*(1+19%/2),4)</f>
        <v>2.0999999999999999E-3</v>
      </c>
      <c r="J8" s="234">
        <f t="shared" si="0"/>
        <v>3.5000000000000001E-3</v>
      </c>
      <c r="K8" s="234">
        <f t="shared" si="0"/>
        <v>7.6E-3</v>
      </c>
      <c r="M8" s="232">
        <v>2</v>
      </c>
      <c r="N8" s="233">
        <v>2E-3</v>
      </c>
      <c r="O8" s="234">
        <f t="shared" ref="O8:Q71" si="3">ROUND(C8*(1+19%),4)</f>
        <v>2.3E-3</v>
      </c>
      <c r="P8" s="234">
        <f t="shared" si="1"/>
        <v>3.8E-3</v>
      </c>
      <c r="Q8" s="234">
        <f t="shared" si="1"/>
        <v>8.2000000000000007E-3</v>
      </c>
    </row>
    <row r="9" spans="1:21" s="212" customFormat="1" ht="13.5" customHeight="1" x14ac:dyDescent="0.2">
      <c r="A9" s="232">
        <v>3</v>
      </c>
      <c r="B9" s="233">
        <v>3.0000000000000001E-3</v>
      </c>
      <c r="C9" s="234">
        <v>2.8E-3</v>
      </c>
      <c r="D9" s="235">
        <v>4.7999999999999996E-3</v>
      </c>
      <c r="E9" s="236">
        <v>1.03E-2</v>
      </c>
      <c r="G9" s="232">
        <v>3</v>
      </c>
      <c r="H9" s="233">
        <v>3.0000000000000001E-3</v>
      </c>
      <c r="I9" s="234">
        <f t="shared" si="2"/>
        <v>3.0999999999999999E-3</v>
      </c>
      <c r="J9" s="234">
        <f t="shared" si="0"/>
        <v>5.3E-3</v>
      </c>
      <c r="K9" s="234">
        <f t="shared" si="0"/>
        <v>1.1299999999999999E-2</v>
      </c>
      <c r="M9" s="232">
        <v>3</v>
      </c>
      <c r="N9" s="233">
        <v>3.0000000000000001E-3</v>
      </c>
      <c r="O9" s="234">
        <f t="shared" si="3"/>
        <v>3.3E-3</v>
      </c>
      <c r="P9" s="234">
        <f t="shared" si="1"/>
        <v>5.7000000000000002E-3</v>
      </c>
      <c r="Q9" s="234">
        <f t="shared" si="1"/>
        <v>1.23E-2</v>
      </c>
      <c r="T9" s="212" t="s">
        <v>221</v>
      </c>
      <c r="U9" s="212">
        <v>0</v>
      </c>
    </row>
    <row r="10" spans="1:21" s="212" customFormat="1" ht="13.5" customHeight="1" x14ac:dyDescent="0.2">
      <c r="A10" s="232">
        <v>4</v>
      </c>
      <c r="B10" s="233">
        <v>4.0000000000000001E-3</v>
      </c>
      <c r="C10" s="234">
        <v>3.8E-3</v>
      </c>
      <c r="D10" s="235">
        <v>6.4000000000000003E-3</v>
      </c>
      <c r="E10" s="236">
        <v>1.38E-2</v>
      </c>
      <c r="G10" s="232">
        <v>4</v>
      </c>
      <c r="H10" s="233">
        <v>4.0000000000000001E-3</v>
      </c>
      <c r="I10" s="234">
        <f t="shared" si="2"/>
        <v>4.1999999999999997E-3</v>
      </c>
      <c r="J10" s="234">
        <f t="shared" si="0"/>
        <v>7.0000000000000001E-3</v>
      </c>
      <c r="K10" s="234">
        <f t="shared" si="0"/>
        <v>1.5100000000000001E-2</v>
      </c>
      <c r="M10" s="232">
        <v>4</v>
      </c>
      <c r="N10" s="233">
        <v>4.0000000000000001E-3</v>
      </c>
      <c r="O10" s="234">
        <f t="shared" si="3"/>
        <v>4.4999999999999997E-3</v>
      </c>
      <c r="P10" s="234">
        <f t="shared" si="1"/>
        <v>7.6E-3</v>
      </c>
      <c r="Q10" s="234">
        <f t="shared" si="1"/>
        <v>1.6400000000000001E-2</v>
      </c>
      <c r="T10" s="212" t="s">
        <v>52</v>
      </c>
      <c r="U10" s="212">
        <v>6</v>
      </c>
    </row>
    <row r="11" spans="1:21" s="212" customFormat="1" ht="13.5" customHeight="1" x14ac:dyDescent="0.2">
      <c r="A11" s="232">
        <v>5</v>
      </c>
      <c r="B11" s="233">
        <v>5.0000000000000001E-3</v>
      </c>
      <c r="C11" s="234">
        <v>4.7000000000000002E-3</v>
      </c>
      <c r="D11" s="235">
        <v>8.0000000000000002E-3</v>
      </c>
      <c r="E11" s="236">
        <v>1.72E-2</v>
      </c>
      <c r="G11" s="232">
        <v>5</v>
      </c>
      <c r="H11" s="233">
        <v>5.0000000000000001E-3</v>
      </c>
      <c r="I11" s="234">
        <f t="shared" si="2"/>
        <v>5.1000000000000004E-3</v>
      </c>
      <c r="J11" s="234">
        <f t="shared" si="0"/>
        <v>8.8000000000000005E-3</v>
      </c>
      <c r="K11" s="234">
        <f t="shared" si="0"/>
        <v>1.8800000000000001E-2</v>
      </c>
      <c r="M11" s="232">
        <v>5</v>
      </c>
      <c r="N11" s="233">
        <v>5.0000000000000001E-3</v>
      </c>
      <c r="O11" s="234">
        <f t="shared" si="3"/>
        <v>5.5999999999999999E-3</v>
      </c>
      <c r="P11" s="234">
        <f t="shared" si="1"/>
        <v>9.4999999999999998E-3</v>
      </c>
      <c r="Q11" s="234">
        <f t="shared" si="1"/>
        <v>2.0500000000000001E-2</v>
      </c>
      <c r="T11" s="212" t="s">
        <v>140</v>
      </c>
      <c r="U11" s="212">
        <v>12</v>
      </c>
    </row>
    <row r="12" spans="1:21" s="212" customFormat="1" ht="13.5" customHeight="1" x14ac:dyDescent="0.2">
      <c r="A12" s="232">
        <v>6</v>
      </c>
      <c r="B12" s="233">
        <v>6.0000000000000001E-3</v>
      </c>
      <c r="C12" s="234">
        <v>5.7000000000000002E-3</v>
      </c>
      <c r="D12" s="235">
        <v>9.4999999999999998E-3</v>
      </c>
      <c r="E12" s="236">
        <v>2.06E-2</v>
      </c>
      <c r="G12" s="232">
        <v>6</v>
      </c>
      <c r="H12" s="233">
        <v>6.0000000000000001E-3</v>
      </c>
      <c r="I12" s="234">
        <f t="shared" si="2"/>
        <v>6.1999999999999998E-3</v>
      </c>
      <c r="J12" s="234">
        <f t="shared" si="0"/>
        <v>1.04E-2</v>
      </c>
      <c r="K12" s="234">
        <f t="shared" si="0"/>
        <v>2.2599999999999999E-2</v>
      </c>
      <c r="M12" s="232">
        <v>6</v>
      </c>
      <c r="N12" s="233">
        <v>6.0000000000000001E-3</v>
      </c>
      <c r="O12" s="234">
        <f t="shared" si="3"/>
        <v>6.7999999999999996E-3</v>
      </c>
      <c r="P12" s="234">
        <f t="shared" si="1"/>
        <v>1.1299999999999999E-2</v>
      </c>
      <c r="Q12" s="234">
        <f t="shared" si="1"/>
        <v>2.4500000000000001E-2</v>
      </c>
    </row>
    <row r="13" spans="1:21" s="212" customFormat="1" ht="13.5" customHeight="1" x14ac:dyDescent="0.2">
      <c r="A13" s="232">
        <v>7</v>
      </c>
      <c r="B13" s="233">
        <v>7.0000000000000001E-3</v>
      </c>
      <c r="C13" s="234">
        <v>6.6E-3</v>
      </c>
      <c r="D13" s="235">
        <v>1.11E-2</v>
      </c>
      <c r="E13" s="236">
        <v>2.4E-2</v>
      </c>
      <c r="G13" s="232">
        <v>7</v>
      </c>
      <c r="H13" s="233">
        <v>7.0000000000000001E-3</v>
      </c>
      <c r="I13" s="234">
        <f t="shared" si="2"/>
        <v>7.1999999999999998E-3</v>
      </c>
      <c r="J13" s="234">
        <f t="shared" si="0"/>
        <v>1.2200000000000001E-2</v>
      </c>
      <c r="K13" s="234">
        <f t="shared" si="0"/>
        <v>2.63E-2</v>
      </c>
      <c r="M13" s="232">
        <v>7</v>
      </c>
      <c r="N13" s="233">
        <v>7.0000000000000001E-3</v>
      </c>
      <c r="O13" s="234">
        <f t="shared" si="3"/>
        <v>7.9000000000000008E-3</v>
      </c>
      <c r="P13" s="234">
        <f t="shared" si="1"/>
        <v>1.32E-2</v>
      </c>
      <c r="Q13" s="234">
        <f t="shared" si="1"/>
        <v>2.86E-2</v>
      </c>
    </row>
    <row r="14" spans="1:21" s="212" customFormat="1" ht="13.5" customHeight="1" x14ac:dyDescent="0.2">
      <c r="A14" s="232">
        <v>8</v>
      </c>
      <c r="B14" s="233">
        <v>8.0000000000000002E-3</v>
      </c>
      <c r="C14" s="234">
        <v>7.4999999999999997E-3</v>
      </c>
      <c r="D14" s="235">
        <v>1.2699999999999999E-2</v>
      </c>
      <c r="E14" s="236">
        <v>2.7400000000000001E-2</v>
      </c>
      <c r="G14" s="232">
        <v>8</v>
      </c>
      <c r="H14" s="233">
        <v>8.0000000000000002E-3</v>
      </c>
      <c r="I14" s="234">
        <f t="shared" si="2"/>
        <v>8.2000000000000007E-3</v>
      </c>
      <c r="J14" s="234">
        <f t="shared" si="0"/>
        <v>1.3899999999999999E-2</v>
      </c>
      <c r="K14" s="234">
        <f t="shared" si="0"/>
        <v>0.03</v>
      </c>
      <c r="M14" s="232">
        <v>8</v>
      </c>
      <c r="N14" s="233">
        <v>8.0000000000000002E-3</v>
      </c>
      <c r="O14" s="234">
        <f t="shared" si="3"/>
        <v>8.8999999999999999E-3</v>
      </c>
      <c r="P14" s="234">
        <f t="shared" si="1"/>
        <v>1.5100000000000001E-2</v>
      </c>
      <c r="Q14" s="234">
        <f t="shared" si="1"/>
        <v>3.2599999999999997E-2</v>
      </c>
    </row>
    <row r="15" spans="1:21" s="212" customFormat="1" ht="13.5" customHeight="1" x14ac:dyDescent="0.2">
      <c r="A15" s="232">
        <v>9</v>
      </c>
      <c r="B15" s="233">
        <v>8.9999999999999993E-3</v>
      </c>
      <c r="C15" s="234">
        <v>8.5000000000000006E-3</v>
      </c>
      <c r="D15" s="235">
        <v>1.43E-2</v>
      </c>
      <c r="E15" s="236">
        <v>3.0800000000000001E-2</v>
      </c>
      <c r="G15" s="232">
        <v>9</v>
      </c>
      <c r="H15" s="233">
        <v>8.9999999999999993E-3</v>
      </c>
      <c r="I15" s="234">
        <f t="shared" si="2"/>
        <v>9.2999999999999992E-3</v>
      </c>
      <c r="J15" s="234">
        <f t="shared" si="0"/>
        <v>1.5699999999999999E-2</v>
      </c>
      <c r="K15" s="234">
        <f t="shared" si="0"/>
        <v>3.3700000000000001E-2</v>
      </c>
      <c r="M15" s="232">
        <v>9</v>
      </c>
      <c r="N15" s="233">
        <v>8.9999999999999993E-3</v>
      </c>
      <c r="O15" s="234">
        <f t="shared" si="3"/>
        <v>1.01E-2</v>
      </c>
      <c r="P15" s="234">
        <f t="shared" si="1"/>
        <v>1.7000000000000001E-2</v>
      </c>
      <c r="Q15" s="234">
        <f t="shared" si="1"/>
        <v>3.6700000000000003E-2</v>
      </c>
    </row>
    <row r="16" spans="1:21" s="212" customFormat="1" ht="13.5" customHeight="1" x14ac:dyDescent="0.2">
      <c r="A16" s="232">
        <v>10</v>
      </c>
      <c r="B16" s="233">
        <v>0.01</v>
      </c>
      <c r="C16" s="234">
        <v>9.4000000000000004E-3</v>
      </c>
      <c r="D16" s="235">
        <v>1.5900000000000001E-2</v>
      </c>
      <c r="E16" s="236">
        <v>3.4200000000000001E-2</v>
      </c>
      <c r="G16" s="232">
        <v>10</v>
      </c>
      <c r="H16" s="233">
        <v>0.01</v>
      </c>
      <c r="I16" s="234">
        <f t="shared" si="2"/>
        <v>1.03E-2</v>
      </c>
      <c r="J16" s="234">
        <f t="shared" si="0"/>
        <v>1.7399999999999999E-2</v>
      </c>
      <c r="K16" s="234">
        <f t="shared" si="0"/>
        <v>3.7400000000000003E-2</v>
      </c>
      <c r="M16" s="232">
        <v>10</v>
      </c>
      <c r="N16" s="233">
        <v>0.01</v>
      </c>
      <c r="O16" s="234">
        <f t="shared" si="3"/>
        <v>1.12E-2</v>
      </c>
      <c r="P16" s="234">
        <f t="shared" si="1"/>
        <v>1.89E-2</v>
      </c>
      <c r="Q16" s="234">
        <f t="shared" si="1"/>
        <v>4.07E-2</v>
      </c>
    </row>
    <row r="17" spans="1:17" s="212" customFormat="1" ht="13.5" customHeight="1" x14ac:dyDescent="0.2">
      <c r="A17" s="232">
        <v>11</v>
      </c>
      <c r="B17" s="233">
        <v>1.0999999999999999E-2</v>
      </c>
      <c r="C17" s="234">
        <v>1.04E-2</v>
      </c>
      <c r="D17" s="235">
        <v>1.7500000000000002E-2</v>
      </c>
      <c r="E17" s="236">
        <v>3.7600000000000001E-2</v>
      </c>
      <c r="G17" s="232">
        <v>11</v>
      </c>
      <c r="H17" s="233">
        <v>1.0999999999999999E-2</v>
      </c>
      <c r="I17" s="234">
        <f t="shared" si="2"/>
        <v>1.14E-2</v>
      </c>
      <c r="J17" s="234">
        <f t="shared" si="0"/>
        <v>1.9199999999999998E-2</v>
      </c>
      <c r="K17" s="234">
        <f t="shared" si="0"/>
        <v>4.1200000000000001E-2</v>
      </c>
      <c r="M17" s="232">
        <v>11</v>
      </c>
      <c r="N17" s="233">
        <v>1.0999999999999999E-2</v>
      </c>
      <c r="O17" s="234">
        <f t="shared" si="3"/>
        <v>1.24E-2</v>
      </c>
      <c r="P17" s="234">
        <f t="shared" si="1"/>
        <v>2.0799999999999999E-2</v>
      </c>
      <c r="Q17" s="234">
        <f t="shared" si="1"/>
        <v>4.4699999999999997E-2</v>
      </c>
    </row>
    <row r="18" spans="1:17" s="212" customFormat="1" ht="13.5" customHeight="1" x14ac:dyDescent="0.2">
      <c r="A18" s="232">
        <v>12</v>
      </c>
      <c r="B18" s="233">
        <v>1.2E-2</v>
      </c>
      <c r="C18" s="234">
        <v>1.1299999999999999E-2</v>
      </c>
      <c r="D18" s="235">
        <v>1.9099999999999999E-2</v>
      </c>
      <c r="E18" s="236">
        <v>4.1000000000000002E-2</v>
      </c>
      <c r="G18" s="232">
        <v>12</v>
      </c>
      <c r="H18" s="233">
        <v>1.2E-2</v>
      </c>
      <c r="I18" s="234">
        <f t="shared" si="2"/>
        <v>1.24E-2</v>
      </c>
      <c r="J18" s="234">
        <f t="shared" si="0"/>
        <v>2.0899999999999998E-2</v>
      </c>
      <c r="K18" s="234">
        <f t="shared" si="0"/>
        <v>4.4900000000000002E-2</v>
      </c>
      <c r="M18" s="232">
        <v>12</v>
      </c>
      <c r="N18" s="233">
        <v>1.2E-2</v>
      </c>
      <c r="O18" s="234">
        <f t="shared" si="3"/>
        <v>1.34E-2</v>
      </c>
      <c r="P18" s="234">
        <f t="shared" si="1"/>
        <v>2.2700000000000001E-2</v>
      </c>
      <c r="Q18" s="234">
        <f t="shared" si="1"/>
        <v>4.8800000000000003E-2</v>
      </c>
    </row>
    <row r="19" spans="1:17" s="212" customFormat="1" ht="13.5" customHeight="1" x14ac:dyDescent="0.2">
      <c r="A19" s="232">
        <v>13</v>
      </c>
      <c r="B19" s="233">
        <v>1.2999999999999999E-2</v>
      </c>
      <c r="C19" s="234">
        <v>1.23E-2</v>
      </c>
      <c r="D19" s="235">
        <v>2.06E-2</v>
      </c>
      <c r="E19" s="236">
        <v>4.4299999999999999E-2</v>
      </c>
      <c r="G19" s="232">
        <v>13</v>
      </c>
      <c r="H19" s="233">
        <v>1.2999999999999999E-2</v>
      </c>
      <c r="I19" s="234">
        <f t="shared" si="2"/>
        <v>1.35E-2</v>
      </c>
      <c r="J19" s="234">
        <f t="shared" si="0"/>
        <v>2.2599999999999999E-2</v>
      </c>
      <c r="K19" s="234">
        <f t="shared" si="0"/>
        <v>4.8500000000000001E-2</v>
      </c>
      <c r="M19" s="232">
        <v>13</v>
      </c>
      <c r="N19" s="233">
        <v>1.2999999999999999E-2</v>
      </c>
      <c r="O19" s="234">
        <f t="shared" si="3"/>
        <v>1.46E-2</v>
      </c>
      <c r="P19" s="234">
        <f t="shared" si="1"/>
        <v>2.4500000000000001E-2</v>
      </c>
      <c r="Q19" s="234">
        <f t="shared" si="1"/>
        <v>5.2699999999999997E-2</v>
      </c>
    </row>
    <row r="20" spans="1:17" s="212" customFormat="1" ht="13.5" customHeight="1" x14ac:dyDescent="0.2">
      <c r="A20" s="232">
        <v>14</v>
      </c>
      <c r="B20" s="233">
        <v>1.4E-2</v>
      </c>
      <c r="C20" s="234">
        <v>1.32E-2</v>
      </c>
      <c r="D20" s="235">
        <v>2.2200000000000001E-2</v>
      </c>
      <c r="E20" s="236">
        <v>4.7699999999999999E-2</v>
      </c>
      <c r="G20" s="232">
        <v>14</v>
      </c>
      <c r="H20" s="233">
        <v>1.4E-2</v>
      </c>
      <c r="I20" s="234">
        <f t="shared" si="2"/>
        <v>1.4500000000000001E-2</v>
      </c>
      <c r="J20" s="234">
        <f t="shared" si="0"/>
        <v>2.4299999999999999E-2</v>
      </c>
      <c r="K20" s="234">
        <f t="shared" si="0"/>
        <v>5.2200000000000003E-2</v>
      </c>
      <c r="M20" s="232">
        <v>14</v>
      </c>
      <c r="N20" s="233">
        <v>1.4E-2</v>
      </c>
      <c r="O20" s="234">
        <f t="shared" si="3"/>
        <v>1.5699999999999999E-2</v>
      </c>
      <c r="P20" s="234">
        <f t="shared" si="1"/>
        <v>2.64E-2</v>
      </c>
      <c r="Q20" s="234">
        <f t="shared" si="1"/>
        <v>5.6800000000000003E-2</v>
      </c>
    </row>
    <row r="21" spans="1:17" s="212" customFormat="1" ht="13.5" customHeight="1" x14ac:dyDescent="0.2">
      <c r="A21" s="232">
        <v>15</v>
      </c>
      <c r="B21" s="233">
        <v>1.4999999999999999E-2</v>
      </c>
      <c r="C21" s="234">
        <v>1.41E-2</v>
      </c>
      <c r="D21" s="235">
        <v>2.3800000000000002E-2</v>
      </c>
      <c r="E21" s="236">
        <v>5.1299999999999998E-2</v>
      </c>
      <c r="G21" s="232">
        <v>15</v>
      </c>
      <c r="H21" s="233">
        <v>1.4999999999999999E-2</v>
      </c>
      <c r="I21" s="234">
        <f t="shared" si="2"/>
        <v>1.54E-2</v>
      </c>
      <c r="J21" s="234">
        <f t="shared" si="0"/>
        <v>2.6100000000000002E-2</v>
      </c>
      <c r="K21" s="234">
        <f t="shared" si="0"/>
        <v>5.62E-2</v>
      </c>
      <c r="M21" s="232">
        <v>15</v>
      </c>
      <c r="N21" s="233">
        <v>1.4999999999999999E-2</v>
      </c>
      <c r="O21" s="234">
        <f t="shared" si="3"/>
        <v>1.6799999999999999E-2</v>
      </c>
      <c r="P21" s="234">
        <f t="shared" si="1"/>
        <v>2.8299999999999999E-2</v>
      </c>
      <c r="Q21" s="234">
        <f t="shared" si="1"/>
        <v>6.0999999999999999E-2</v>
      </c>
    </row>
    <row r="22" spans="1:17" s="212" customFormat="1" ht="13.5" customHeight="1" x14ac:dyDescent="0.2">
      <c r="A22" s="232">
        <v>16</v>
      </c>
      <c r="B22" s="233">
        <v>1.6E-2</v>
      </c>
      <c r="C22" s="234">
        <v>1.5100000000000001E-2</v>
      </c>
      <c r="D22" s="235">
        <v>2.5399999999999999E-2</v>
      </c>
      <c r="E22" s="236">
        <v>5.4699999999999999E-2</v>
      </c>
      <c r="G22" s="232">
        <v>16</v>
      </c>
      <c r="H22" s="233">
        <v>1.6E-2</v>
      </c>
      <c r="I22" s="234">
        <f t="shared" si="2"/>
        <v>1.6500000000000001E-2</v>
      </c>
      <c r="J22" s="234">
        <f t="shared" si="0"/>
        <v>2.7799999999999998E-2</v>
      </c>
      <c r="K22" s="234">
        <f t="shared" si="0"/>
        <v>5.9900000000000002E-2</v>
      </c>
      <c r="M22" s="232">
        <v>16</v>
      </c>
      <c r="N22" s="233">
        <v>1.6E-2</v>
      </c>
      <c r="O22" s="234">
        <f t="shared" si="3"/>
        <v>1.7999999999999999E-2</v>
      </c>
      <c r="P22" s="234">
        <f t="shared" si="1"/>
        <v>3.0200000000000001E-2</v>
      </c>
      <c r="Q22" s="234">
        <f t="shared" si="1"/>
        <v>6.5100000000000005E-2</v>
      </c>
    </row>
    <row r="23" spans="1:17" s="212" customFormat="1" ht="13.5" customHeight="1" x14ac:dyDescent="0.2">
      <c r="A23" s="232">
        <v>17</v>
      </c>
      <c r="B23" s="233">
        <v>1.7000000000000001E-2</v>
      </c>
      <c r="C23" s="234">
        <v>1.6E-2</v>
      </c>
      <c r="D23" s="235">
        <v>2.7E-2</v>
      </c>
      <c r="E23" s="236">
        <v>5.8200000000000002E-2</v>
      </c>
      <c r="G23" s="232">
        <v>17</v>
      </c>
      <c r="H23" s="233">
        <v>1.7000000000000001E-2</v>
      </c>
      <c r="I23" s="234">
        <f t="shared" si="2"/>
        <v>1.7500000000000002E-2</v>
      </c>
      <c r="J23" s="234">
        <f t="shared" si="2"/>
        <v>2.9600000000000001E-2</v>
      </c>
      <c r="K23" s="234">
        <f t="shared" si="2"/>
        <v>6.3700000000000007E-2</v>
      </c>
      <c r="M23" s="232">
        <v>17</v>
      </c>
      <c r="N23" s="233">
        <v>1.7000000000000001E-2</v>
      </c>
      <c r="O23" s="234">
        <f t="shared" si="3"/>
        <v>1.9E-2</v>
      </c>
      <c r="P23" s="234">
        <f t="shared" si="3"/>
        <v>3.2099999999999997E-2</v>
      </c>
      <c r="Q23" s="234">
        <f t="shared" si="3"/>
        <v>6.93E-2</v>
      </c>
    </row>
    <row r="24" spans="1:17" s="212" customFormat="1" ht="13.5" customHeight="1" x14ac:dyDescent="0.2">
      <c r="A24" s="232">
        <v>18</v>
      </c>
      <c r="B24" s="233">
        <v>1.7999999999999999E-2</v>
      </c>
      <c r="C24" s="234">
        <v>1.7000000000000001E-2</v>
      </c>
      <c r="D24" s="235">
        <v>2.86E-2</v>
      </c>
      <c r="E24" s="236">
        <v>6.1699999999999998E-2</v>
      </c>
      <c r="G24" s="232">
        <v>18</v>
      </c>
      <c r="H24" s="233">
        <v>1.7999999999999999E-2</v>
      </c>
      <c r="I24" s="234">
        <f t="shared" si="2"/>
        <v>1.8599999999999998E-2</v>
      </c>
      <c r="J24" s="234">
        <f t="shared" si="2"/>
        <v>3.1300000000000001E-2</v>
      </c>
      <c r="K24" s="234">
        <f t="shared" si="2"/>
        <v>6.7599999999999993E-2</v>
      </c>
      <c r="M24" s="232">
        <v>18</v>
      </c>
      <c r="N24" s="233">
        <v>1.7999999999999999E-2</v>
      </c>
      <c r="O24" s="234">
        <f t="shared" si="3"/>
        <v>2.0199999999999999E-2</v>
      </c>
      <c r="P24" s="234">
        <f t="shared" si="3"/>
        <v>3.4000000000000002E-2</v>
      </c>
      <c r="Q24" s="234">
        <f t="shared" si="3"/>
        <v>7.3400000000000007E-2</v>
      </c>
    </row>
    <row r="25" spans="1:17" s="212" customFormat="1" ht="13.5" customHeight="1" x14ac:dyDescent="0.2">
      <c r="A25" s="232">
        <v>19</v>
      </c>
      <c r="B25" s="233">
        <v>1.9E-2</v>
      </c>
      <c r="C25" s="234">
        <v>1.7899999999999999E-2</v>
      </c>
      <c r="D25" s="235">
        <v>3.0200000000000001E-2</v>
      </c>
      <c r="E25" s="236">
        <v>6.5199999999999994E-2</v>
      </c>
      <c r="G25" s="232">
        <v>19</v>
      </c>
      <c r="H25" s="233">
        <v>1.9E-2</v>
      </c>
      <c r="I25" s="234">
        <f t="shared" si="2"/>
        <v>1.9599999999999999E-2</v>
      </c>
      <c r="J25" s="234">
        <f t="shared" si="2"/>
        <v>3.3099999999999997E-2</v>
      </c>
      <c r="K25" s="234">
        <f t="shared" si="2"/>
        <v>7.1400000000000005E-2</v>
      </c>
      <c r="M25" s="232">
        <v>19</v>
      </c>
      <c r="N25" s="233">
        <v>1.9E-2</v>
      </c>
      <c r="O25" s="234">
        <f t="shared" si="3"/>
        <v>2.1299999999999999E-2</v>
      </c>
      <c r="P25" s="234">
        <f t="shared" si="3"/>
        <v>3.5900000000000001E-2</v>
      </c>
      <c r="Q25" s="234">
        <f t="shared" si="3"/>
        <v>7.7600000000000002E-2</v>
      </c>
    </row>
    <row r="26" spans="1:17" s="212" customFormat="1" ht="13.5" customHeight="1" x14ac:dyDescent="0.2">
      <c r="A26" s="232">
        <v>20</v>
      </c>
      <c r="B26" s="233">
        <v>0.02</v>
      </c>
      <c r="C26" s="234">
        <v>1.89E-2</v>
      </c>
      <c r="D26" s="235">
        <v>3.1800000000000002E-2</v>
      </c>
      <c r="E26" s="236">
        <v>6.8699999999999997E-2</v>
      </c>
      <c r="G26" s="232">
        <v>20</v>
      </c>
      <c r="H26" s="233">
        <v>0.02</v>
      </c>
      <c r="I26" s="234">
        <f t="shared" si="2"/>
        <v>2.07E-2</v>
      </c>
      <c r="J26" s="234">
        <f t="shared" si="2"/>
        <v>3.4799999999999998E-2</v>
      </c>
      <c r="K26" s="234">
        <f t="shared" si="2"/>
        <v>7.5200000000000003E-2</v>
      </c>
      <c r="M26" s="232">
        <v>20</v>
      </c>
      <c r="N26" s="233">
        <v>0.02</v>
      </c>
      <c r="O26" s="234">
        <f t="shared" si="3"/>
        <v>2.2499999999999999E-2</v>
      </c>
      <c r="P26" s="234">
        <f t="shared" si="3"/>
        <v>3.78E-2</v>
      </c>
      <c r="Q26" s="234">
        <f t="shared" si="3"/>
        <v>8.1799999999999998E-2</v>
      </c>
    </row>
    <row r="27" spans="1:17" s="212" customFormat="1" ht="13.5" customHeight="1" x14ac:dyDescent="0.2">
      <c r="A27" s="232">
        <v>21</v>
      </c>
      <c r="B27" s="233">
        <v>2.1000000000000001E-2</v>
      </c>
      <c r="C27" s="234">
        <v>1.9800000000000002E-2</v>
      </c>
      <c r="D27" s="235">
        <v>3.3399999999999999E-2</v>
      </c>
      <c r="E27" s="236">
        <v>7.22E-2</v>
      </c>
      <c r="G27" s="232">
        <v>21</v>
      </c>
      <c r="H27" s="233">
        <v>2.1000000000000001E-2</v>
      </c>
      <c r="I27" s="234">
        <f t="shared" si="2"/>
        <v>2.1700000000000001E-2</v>
      </c>
      <c r="J27" s="234">
        <f t="shared" si="2"/>
        <v>3.6600000000000001E-2</v>
      </c>
      <c r="K27" s="234">
        <f t="shared" si="2"/>
        <v>7.9100000000000004E-2</v>
      </c>
      <c r="M27" s="232">
        <v>21</v>
      </c>
      <c r="N27" s="233">
        <v>2.1000000000000001E-2</v>
      </c>
      <c r="O27" s="234">
        <f t="shared" si="3"/>
        <v>2.3599999999999999E-2</v>
      </c>
      <c r="P27" s="234">
        <f t="shared" si="3"/>
        <v>3.9699999999999999E-2</v>
      </c>
      <c r="Q27" s="234">
        <f t="shared" si="3"/>
        <v>8.5900000000000004E-2</v>
      </c>
    </row>
    <row r="28" spans="1:17" s="212" customFormat="1" ht="13.5" customHeight="1" x14ac:dyDescent="0.2">
      <c r="A28" s="232">
        <v>22</v>
      </c>
      <c r="B28" s="233">
        <v>2.1999999999999999E-2</v>
      </c>
      <c r="C28" s="234">
        <v>2.0799999999999999E-2</v>
      </c>
      <c r="D28" s="235">
        <v>3.5000000000000003E-2</v>
      </c>
      <c r="E28" s="236">
        <v>7.5700000000000003E-2</v>
      </c>
      <c r="G28" s="232">
        <v>22</v>
      </c>
      <c r="H28" s="233">
        <v>2.1999999999999999E-2</v>
      </c>
      <c r="I28" s="234">
        <f t="shared" si="2"/>
        <v>2.2800000000000001E-2</v>
      </c>
      <c r="J28" s="234">
        <f t="shared" si="2"/>
        <v>3.8300000000000001E-2</v>
      </c>
      <c r="K28" s="234">
        <f t="shared" si="2"/>
        <v>8.2900000000000001E-2</v>
      </c>
      <c r="M28" s="232">
        <v>22</v>
      </c>
      <c r="N28" s="233">
        <v>2.1999999999999999E-2</v>
      </c>
      <c r="O28" s="234">
        <f t="shared" si="3"/>
        <v>2.4799999999999999E-2</v>
      </c>
      <c r="P28" s="234">
        <f t="shared" si="3"/>
        <v>4.1700000000000001E-2</v>
      </c>
      <c r="Q28" s="234">
        <f t="shared" si="3"/>
        <v>9.01E-2</v>
      </c>
    </row>
    <row r="29" spans="1:17" s="212" customFormat="1" ht="13.5" customHeight="1" x14ac:dyDescent="0.2">
      <c r="A29" s="232">
        <v>23</v>
      </c>
      <c r="B29" s="233">
        <v>2.3E-2</v>
      </c>
      <c r="C29" s="234">
        <v>2.1700000000000001E-2</v>
      </c>
      <c r="D29" s="235">
        <v>3.6600000000000001E-2</v>
      </c>
      <c r="E29" s="236">
        <v>7.9200000000000007E-2</v>
      </c>
      <c r="G29" s="232">
        <v>23</v>
      </c>
      <c r="H29" s="233">
        <v>2.3E-2</v>
      </c>
      <c r="I29" s="234">
        <f t="shared" si="2"/>
        <v>2.3800000000000002E-2</v>
      </c>
      <c r="J29" s="234">
        <f t="shared" si="2"/>
        <v>4.0099999999999997E-2</v>
      </c>
      <c r="K29" s="234">
        <f t="shared" si="2"/>
        <v>8.6699999999999999E-2</v>
      </c>
      <c r="M29" s="232">
        <v>23</v>
      </c>
      <c r="N29" s="233">
        <v>2.3E-2</v>
      </c>
      <c r="O29" s="234">
        <f t="shared" si="3"/>
        <v>2.58E-2</v>
      </c>
      <c r="P29" s="234">
        <f t="shared" si="3"/>
        <v>4.36E-2</v>
      </c>
      <c r="Q29" s="234">
        <f t="shared" si="3"/>
        <v>9.4200000000000006E-2</v>
      </c>
    </row>
    <row r="30" spans="1:17" s="212" customFormat="1" ht="13.5" customHeight="1" x14ac:dyDescent="0.2">
      <c r="A30" s="232">
        <v>24</v>
      </c>
      <c r="B30" s="233">
        <v>2.4E-2</v>
      </c>
      <c r="C30" s="234">
        <v>2.2700000000000001E-2</v>
      </c>
      <c r="D30" s="235">
        <v>3.8199999999999998E-2</v>
      </c>
      <c r="E30" s="236">
        <v>8.2699999999999996E-2</v>
      </c>
      <c r="G30" s="232">
        <v>24</v>
      </c>
      <c r="H30" s="233">
        <v>2.4E-2</v>
      </c>
      <c r="I30" s="234">
        <f t="shared" si="2"/>
        <v>2.4899999999999999E-2</v>
      </c>
      <c r="J30" s="234">
        <f t="shared" si="2"/>
        <v>4.1799999999999997E-2</v>
      </c>
      <c r="K30" s="234">
        <f t="shared" si="2"/>
        <v>9.06E-2</v>
      </c>
      <c r="M30" s="232">
        <v>24</v>
      </c>
      <c r="N30" s="233">
        <v>2.4E-2</v>
      </c>
      <c r="O30" s="234">
        <f t="shared" si="3"/>
        <v>2.7E-2</v>
      </c>
      <c r="P30" s="234">
        <f t="shared" si="3"/>
        <v>4.5499999999999999E-2</v>
      </c>
      <c r="Q30" s="234">
        <f t="shared" si="3"/>
        <v>9.8400000000000001E-2</v>
      </c>
    </row>
    <row r="31" spans="1:17" s="212" customFormat="1" ht="13.5" customHeight="1" x14ac:dyDescent="0.2">
      <c r="A31" s="232">
        <v>25</v>
      </c>
      <c r="B31" s="233">
        <v>2.5000000000000001E-2</v>
      </c>
      <c r="C31" s="234">
        <v>2.3599999999999999E-2</v>
      </c>
      <c r="D31" s="235">
        <v>3.9800000000000002E-2</v>
      </c>
      <c r="E31" s="236">
        <v>8.6300000000000002E-2</v>
      </c>
      <c r="G31" s="232">
        <v>25</v>
      </c>
      <c r="H31" s="233">
        <v>2.5000000000000001E-2</v>
      </c>
      <c r="I31" s="234">
        <f t="shared" si="2"/>
        <v>2.58E-2</v>
      </c>
      <c r="J31" s="234">
        <f t="shared" si="2"/>
        <v>4.36E-2</v>
      </c>
      <c r="K31" s="234">
        <f t="shared" si="2"/>
        <v>9.4500000000000001E-2</v>
      </c>
      <c r="M31" s="232">
        <v>25</v>
      </c>
      <c r="N31" s="233">
        <v>2.5000000000000001E-2</v>
      </c>
      <c r="O31" s="234">
        <f t="shared" si="3"/>
        <v>2.81E-2</v>
      </c>
      <c r="P31" s="234">
        <f t="shared" si="3"/>
        <v>4.7399999999999998E-2</v>
      </c>
      <c r="Q31" s="234">
        <f t="shared" si="3"/>
        <v>0.1027</v>
      </c>
    </row>
    <row r="32" spans="1:17" s="212" customFormat="1" ht="13.5" customHeight="1" x14ac:dyDescent="0.2">
      <c r="A32" s="232">
        <v>26</v>
      </c>
      <c r="B32" s="233">
        <v>2.5999999999999999E-2</v>
      </c>
      <c r="C32" s="234">
        <v>2.46E-2</v>
      </c>
      <c r="D32" s="235">
        <v>4.1500000000000002E-2</v>
      </c>
      <c r="E32" s="236">
        <v>0.09</v>
      </c>
      <c r="G32" s="232">
        <v>26</v>
      </c>
      <c r="H32" s="233">
        <v>2.5999999999999999E-2</v>
      </c>
      <c r="I32" s="234">
        <f t="shared" si="2"/>
        <v>2.69E-2</v>
      </c>
      <c r="J32" s="234">
        <f t="shared" si="2"/>
        <v>4.5400000000000003E-2</v>
      </c>
      <c r="K32" s="234">
        <f t="shared" si="2"/>
        <v>9.8599999999999993E-2</v>
      </c>
      <c r="M32" s="232">
        <v>26</v>
      </c>
      <c r="N32" s="233">
        <v>2.5999999999999999E-2</v>
      </c>
      <c r="O32" s="234">
        <f t="shared" si="3"/>
        <v>2.93E-2</v>
      </c>
      <c r="P32" s="234">
        <f t="shared" si="3"/>
        <v>4.9399999999999999E-2</v>
      </c>
      <c r="Q32" s="234">
        <f t="shared" si="3"/>
        <v>0.1071</v>
      </c>
    </row>
    <row r="33" spans="1:17" s="212" customFormat="1" ht="13.5" customHeight="1" x14ac:dyDescent="0.2">
      <c r="A33" s="232">
        <v>27</v>
      </c>
      <c r="B33" s="233">
        <v>2.7E-2</v>
      </c>
      <c r="C33" s="234">
        <v>2.5499999999999998E-2</v>
      </c>
      <c r="D33" s="235">
        <v>4.3099999999999999E-2</v>
      </c>
      <c r="E33" s="236">
        <v>9.3700000000000006E-2</v>
      </c>
      <c r="G33" s="232">
        <v>27</v>
      </c>
      <c r="H33" s="233">
        <v>2.7E-2</v>
      </c>
      <c r="I33" s="234">
        <f t="shared" si="2"/>
        <v>2.7900000000000001E-2</v>
      </c>
      <c r="J33" s="234">
        <f t="shared" si="2"/>
        <v>4.7199999999999999E-2</v>
      </c>
      <c r="K33" s="234">
        <f t="shared" si="2"/>
        <v>0.1026</v>
      </c>
      <c r="M33" s="232">
        <v>27</v>
      </c>
      <c r="N33" s="233">
        <v>2.7E-2</v>
      </c>
      <c r="O33" s="234">
        <f t="shared" si="3"/>
        <v>3.0300000000000001E-2</v>
      </c>
      <c r="P33" s="234">
        <f t="shared" si="3"/>
        <v>5.1299999999999998E-2</v>
      </c>
      <c r="Q33" s="234">
        <f t="shared" si="3"/>
        <v>0.1115</v>
      </c>
    </row>
    <row r="34" spans="1:17" s="212" customFormat="1" ht="13.5" customHeight="1" x14ac:dyDescent="0.2">
      <c r="A34" s="232">
        <v>28</v>
      </c>
      <c r="B34" s="233">
        <v>2.8000000000000001E-2</v>
      </c>
      <c r="C34" s="234">
        <v>2.6499999999999999E-2</v>
      </c>
      <c r="D34" s="235">
        <v>4.4699999999999997E-2</v>
      </c>
      <c r="E34" s="236">
        <v>9.7500000000000003E-2</v>
      </c>
      <c r="G34" s="232">
        <v>28</v>
      </c>
      <c r="H34" s="233">
        <v>2.8000000000000001E-2</v>
      </c>
      <c r="I34" s="234">
        <f t="shared" si="2"/>
        <v>2.9000000000000001E-2</v>
      </c>
      <c r="J34" s="234">
        <f t="shared" si="2"/>
        <v>4.8899999999999999E-2</v>
      </c>
      <c r="K34" s="234">
        <f t="shared" si="2"/>
        <v>0.10680000000000001</v>
      </c>
      <c r="M34" s="232">
        <v>28</v>
      </c>
      <c r="N34" s="233">
        <v>2.8000000000000001E-2</v>
      </c>
      <c r="O34" s="234">
        <f t="shared" si="3"/>
        <v>3.15E-2</v>
      </c>
      <c r="P34" s="234">
        <f t="shared" si="3"/>
        <v>5.3199999999999997E-2</v>
      </c>
      <c r="Q34" s="234">
        <f t="shared" si="3"/>
        <v>0.11600000000000001</v>
      </c>
    </row>
    <row r="35" spans="1:17" s="212" customFormat="1" ht="13.5" customHeight="1" x14ac:dyDescent="0.2">
      <c r="A35" s="232">
        <v>29</v>
      </c>
      <c r="B35" s="233">
        <v>2.9000000000000001E-2</v>
      </c>
      <c r="C35" s="234">
        <v>2.7400000000000001E-2</v>
      </c>
      <c r="D35" s="235">
        <v>4.6399999999999997E-2</v>
      </c>
      <c r="E35" s="236">
        <v>0.1012</v>
      </c>
      <c r="G35" s="232">
        <v>29</v>
      </c>
      <c r="H35" s="233">
        <v>2.9000000000000001E-2</v>
      </c>
      <c r="I35" s="234">
        <f t="shared" si="2"/>
        <v>0.03</v>
      </c>
      <c r="J35" s="234">
        <f t="shared" si="2"/>
        <v>5.0799999999999998E-2</v>
      </c>
      <c r="K35" s="234">
        <f t="shared" si="2"/>
        <v>0.1108</v>
      </c>
      <c r="M35" s="232">
        <v>29</v>
      </c>
      <c r="N35" s="233">
        <v>2.9000000000000001E-2</v>
      </c>
      <c r="O35" s="234">
        <f t="shared" si="3"/>
        <v>3.2599999999999997E-2</v>
      </c>
      <c r="P35" s="234">
        <f t="shared" si="3"/>
        <v>5.5199999999999999E-2</v>
      </c>
      <c r="Q35" s="234">
        <f t="shared" si="3"/>
        <v>0.12039999999999999</v>
      </c>
    </row>
    <row r="36" spans="1:17" s="212" customFormat="1" ht="13.5" customHeight="1" x14ac:dyDescent="0.2">
      <c r="A36" s="232">
        <v>30</v>
      </c>
      <c r="B36" s="233">
        <v>0.03</v>
      </c>
      <c r="C36" s="234">
        <v>2.8400000000000002E-2</v>
      </c>
      <c r="D36" s="235">
        <v>4.8000000000000001E-2</v>
      </c>
      <c r="E36" s="236">
        <v>0.105</v>
      </c>
      <c r="G36" s="232">
        <v>30</v>
      </c>
      <c r="H36" s="233">
        <v>0.03</v>
      </c>
      <c r="I36" s="234">
        <f t="shared" si="2"/>
        <v>3.1099999999999999E-2</v>
      </c>
      <c r="J36" s="234">
        <f t="shared" si="2"/>
        <v>5.2600000000000001E-2</v>
      </c>
      <c r="K36" s="234">
        <f t="shared" si="2"/>
        <v>0.115</v>
      </c>
      <c r="M36" s="232">
        <v>30</v>
      </c>
      <c r="N36" s="233">
        <v>0.03</v>
      </c>
      <c r="O36" s="234">
        <f t="shared" si="3"/>
        <v>3.3799999999999997E-2</v>
      </c>
      <c r="P36" s="234">
        <f t="shared" si="3"/>
        <v>5.7099999999999998E-2</v>
      </c>
      <c r="Q36" s="234">
        <f t="shared" si="3"/>
        <v>0.125</v>
      </c>
    </row>
    <row r="37" spans="1:17" s="212" customFormat="1" ht="13.5" customHeight="1" x14ac:dyDescent="0.2">
      <c r="A37" s="232">
        <v>31</v>
      </c>
      <c r="B37" s="233">
        <v>3.1E-2</v>
      </c>
      <c r="C37" s="234">
        <v>2.9399999999999999E-2</v>
      </c>
      <c r="D37" s="235">
        <v>4.9599999999999998E-2</v>
      </c>
      <c r="E37" s="236">
        <v>0.1089</v>
      </c>
      <c r="G37" s="232">
        <v>31</v>
      </c>
      <c r="H37" s="233">
        <v>3.1E-2</v>
      </c>
      <c r="I37" s="234">
        <f t="shared" si="2"/>
        <v>3.2199999999999999E-2</v>
      </c>
      <c r="J37" s="234">
        <f t="shared" si="2"/>
        <v>5.4300000000000001E-2</v>
      </c>
      <c r="K37" s="234">
        <f t="shared" si="2"/>
        <v>0.1192</v>
      </c>
      <c r="M37" s="232">
        <v>31</v>
      </c>
      <c r="N37" s="233">
        <v>3.1E-2</v>
      </c>
      <c r="O37" s="234">
        <f t="shared" si="3"/>
        <v>3.5000000000000003E-2</v>
      </c>
      <c r="P37" s="234">
        <f t="shared" si="3"/>
        <v>5.8999999999999997E-2</v>
      </c>
      <c r="Q37" s="234">
        <f t="shared" si="3"/>
        <v>0.12959999999999999</v>
      </c>
    </row>
    <row r="38" spans="1:17" s="212" customFormat="1" ht="13.5" customHeight="1" x14ac:dyDescent="0.2">
      <c r="A38" s="232">
        <v>32</v>
      </c>
      <c r="B38" s="233">
        <v>3.2000000000000001E-2</v>
      </c>
      <c r="C38" s="234">
        <v>3.0300000000000001E-2</v>
      </c>
      <c r="D38" s="235">
        <v>5.1299999999999998E-2</v>
      </c>
      <c r="E38" s="236">
        <v>0.11269999999999999</v>
      </c>
      <c r="G38" s="232">
        <v>32</v>
      </c>
      <c r="H38" s="233">
        <v>3.2000000000000001E-2</v>
      </c>
      <c r="I38" s="234">
        <f t="shared" si="2"/>
        <v>3.32E-2</v>
      </c>
      <c r="J38" s="234">
        <f t="shared" si="2"/>
        <v>5.62E-2</v>
      </c>
      <c r="K38" s="234">
        <f t="shared" si="2"/>
        <v>0.1234</v>
      </c>
      <c r="M38" s="232">
        <v>32</v>
      </c>
      <c r="N38" s="233">
        <v>3.2000000000000001E-2</v>
      </c>
      <c r="O38" s="234">
        <f t="shared" si="3"/>
        <v>3.61E-2</v>
      </c>
      <c r="P38" s="234">
        <f t="shared" si="3"/>
        <v>6.0999999999999999E-2</v>
      </c>
      <c r="Q38" s="234">
        <f t="shared" si="3"/>
        <v>0.1341</v>
      </c>
    </row>
    <row r="39" spans="1:17" s="212" customFormat="1" ht="13.5" customHeight="1" x14ac:dyDescent="0.2">
      <c r="A39" s="232">
        <v>33</v>
      </c>
      <c r="B39" s="233">
        <v>3.3000000000000002E-2</v>
      </c>
      <c r="C39" s="234">
        <v>3.1300000000000001E-2</v>
      </c>
      <c r="D39" s="235">
        <v>5.2900000000000003E-2</v>
      </c>
      <c r="E39" s="236">
        <v>0.1166</v>
      </c>
      <c r="G39" s="232">
        <v>33</v>
      </c>
      <c r="H39" s="233">
        <v>3.3000000000000002E-2</v>
      </c>
      <c r="I39" s="234">
        <f t="shared" si="2"/>
        <v>3.4299999999999997E-2</v>
      </c>
      <c r="J39" s="234">
        <f t="shared" si="2"/>
        <v>5.79E-2</v>
      </c>
      <c r="K39" s="234">
        <f t="shared" si="2"/>
        <v>0.12770000000000001</v>
      </c>
      <c r="M39" s="232">
        <v>33</v>
      </c>
      <c r="N39" s="233">
        <v>3.3000000000000002E-2</v>
      </c>
      <c r="O39" s="234">
        <f t="shared" si="3"/>
        <v>3.7199999999999997E-2</v>
      </c>
      <c r="P39" s="234">
        <f t="shared" si="3"/>
        <v>6.3E-2</v>
      </c>
      <c r="Q39" s="234">
        <f t="shared" si="3"/>
        <v>0.13880000000000001</v>
      </c>
    </row>
    <row r="40" spans="1:17" s="212" customFormat="1" ht="13.5" customHeight="1" x14ac:dyDescent="0.2">
      <c r="A40" s="232">
        <v>34</v>
      </c>
      <c r="B40" s="233">
        <v>3.4000000000000002E-2</v>
      </c>
      <c r="C40" s="234">
        <v>3.2199999999999999E-2</v>
      </c>
      <c r="D40" s="235">
        <v>5.4600000000000003E-2</v>
      </c>
      <c r="E40" s="236">
        <v>0.1205</v>
      </c>
      <c r="G40" s="232">
        <v>34</v>
      </c>
      <c r="H40" s="233">
        <v>3.4000000000000002E-2</v>
      </c>
      <c r="I40" s="234">
        <f t="shared" si="2"/>
        <v>3.5299999999999998E-2</v>
      </c>
      <c r="J40" s="234">
        <f t="shared" si="2"/>
        <v>5.9799999999999999E-2</v>
      </c>
      <c r="K40" s="234">
        <f t="shared" si="2"/>
        <v>0.13189999999999999</v>
      </c>
      <c r="M40" s="232">
        <v>34</v>
      </c>
      <c r="N40" s="233">
        <v>3.4000000000000002E-2</v>
      </c>
      <c r="O40" s="234">
        <f t="shared" si="3"/>
        <v>3.8300000000000001E-2</v>
      </c>
      <c r="P40" s="234">
        <f t="shared" si="3"/>
        <v>6.5000000000000002E-2</v>
      </c>
      <c r="Q40" s="234">
        <f t="shared" si="3"/>
        <v>0.1434</v>
      </c>
    </row>
    <row r="41" spans="1:17" s="212" customFormat="1" ht="13.5" customHeight="1" x14ac:dyDescent="0.2">
      <c r="A41" s="232">
        <v>35</v>
      </c>
      <c r="B41" s="233">
        <v>3.5000000000000003E-2</v>
      </c>
      <c r="C41" s="234">
        <v>3.32E-2</v>
      </c>
      <c r="D41" s="235">
        <v>5.62E-2</v>
      </c>
      <c r="E41" s="236">
        <v>0.1244</v>
      </c>
      <c r="G41" s="232">
        <v>35</v>
      </c>
      <c r="H41" s="233">
        <v>3.5000000000000003E-2</v>
      </c>
      <c r="I41" s="234">
        <f t="shared" si="2"/>
        <v>3.6400000000000002E-2</v>
      </c>
      <c r="J41" s="234">
        <f t="shared" si="2"/>
        <v>6.1499999999999999E-2</v>
      </c>
      <c r="K41" s="234">
        <f t="shared" si="2"/>
        <v>0.13619999999999999</v>
      </c>
      <c r="M41" s="232">
        <v>35</v>
      </c>
      <c r="N41" s="233">
        <v>3.5000000000000003E-2</v>
      </c>
      <c r="O41" s="234">
        <f t="shared" si="3"/>
        <v>3.95E-2</v>
      </c>
      <c r="P41" s="234">
        <f t="shared" si="3"/>
        <v>6.6900000000000001E-2</v>
      </c>
      <c r="Q41" s="234">
        <f t="shared" si="3"/>
        <v>0.14799999999999999</v>
      </c>
    </row>
    <row r="42" spans="1:17" s="212" customFormat="1" ht="13.5" customHeight="1" x14ac:dyDescent="0.2">
      <c r="A42" s="232">
        <v>36</v>
      </c>
      <c r="B42" s="233">
        <v>3.5999999999999997E-2</v>
      </c>
      <c r="C42" s="234">
        <v>3.4200000000000001E-2</v>
      </c>
      <c r="D42" s="235">
        <v>5.79E-2</v>
      </c>
      <c r="E42" s="236">
        <v>0.12839999999999999</v>
      </c>
      <c r="G42" s="232">
        <v>36</v>
      </c>
      <c r="H42" s="233">
        <v>3.5999999999999997E-2</v>
      </c>
      <c r="I42" s="234">
        <f t="shared" si="2"/>
        <v>3.7400000000000003E-2</v>
      </c>
      <c r="J42" s="234">
        <f t="shared" si="2"/>
        <v>6.3399999999999998E-2</v>
      </c>
      <c r="K42" s="234">
        <f t="shared" si="2"/>
        <v>0.1406</v>
      </c>
      <c r="M42" s="232">
        <v>36</v>
      </c>
      <c r="N42" s="233">
        <v>3.5999999999999997E-2</v>
      </c>
      <c r="O42" s="234">
        <f t="shared" si="3"/>
        <v>4.07E-2</v>
      </c>
      <c r="P42" s="234">
        <f t="shared" si="3"/>
        <v>6.8900000000000003E-2</v>
      </c>
      <c r="Q42" s="234">
        <f t="shared" si="3"/>
        <v>0.15279999999999999</v>
      </c>
    </row>
    <row r="43" spans="1:17" s="212" customFormat="1" ht="13.5" customHeight="1" x14ac:dyDescent="0.2">
      <c r="A43" s="232">
        <v>37</v>
      </c>
      <c r="B43" s="233">
        <v>3.6999999999999998E-2</v>
      </c>
      <c r="C43" s="234">
        <v>3.5099999999999999E-2</v>
      </c>
      <c r="D43" s="235">
        <v>5.96E-2</v>
      </c>
      <c r="E43" s="236">
        <v>0.13239999999999999</v>
      </c>
      <c r="G43" s="232">
        <v>37</v>
      </c>
      <c r="H43" s="233">
        <v>3.6999999999999998E-2</v>
      </c>
      <c r="I43" s="234">
        <f t="shared" si="2"/>
        <v>3.8399999999999997E-2</v>
      </c>
      <c r="J43" s="234">
        <f t="shared" si="2"/>
        <v>6.5299999999999997E-2</v>
      </c>
      <c r="K43" s="234">
        <f t="shared" si="2"/>
        <v>0.14499999999999999</v>
      </c>
      <c r="M43" s="232">
        <v>37</v>
      </c>
      <c r="N43" s="233">
        <v>3.6999999999999998E-2</v>
      </c>
      <c r="O43" s="234">
        <f t="shared" si="3"/>
        <v>4.1799999999999997E-2</v>
      </c>
      <c r="P43" s="234">
        <f t="shared" si="3"/>
        <v>7.0900000000000005E-2</v>
      </c>
      <c r="Q43" s="234">
        <f t="shared" si="3"/>
        <v>0.15759999999999999</v>
      </c>
    </row>
    <row r="44" spans="1:17" s="212" customFormat="1" ht="13.5" customHeight="1" x14ac:dyDescent="0.2">
      <c r="A44" s="232">
        <v>38</v>
      </c>
      <c r="B44" s="233">
        <v>3.7999999999999999E-2</v>
      </c>
      <c r="C44" s="236">
        <v>3.61E-2</v>
      </c>
      <c r="D44" s="236">
        <v>6.1199999999999997E-2</v>
      </c>
      <c r="E44" s="236">
        <v>0.13639999999999999</v>
      </c>
      <c r="G44" s="232">
        <v>38</v>
      </c>
      <c r="H44" s="233">
        <v>3.7999999999999999E-2</v>
      </c>
      <c r="I44" s="234">
        <f t="shared" si="2"/>
        <v>3.95E-2</v>
      </c>
      <c r="J44" s="234">
        <f t="shared" si="2"/>
        <v>6.7000000000000004E-2</v>
      </c>
      <c r="K44" s="234">
        <f t="shared" si="2"/>
        <v>0.14940000000000001</v>
      </c>
      <c r="M44" s="232">
        <v>38</v>
      </c>
      <c r="N44" s="233">
        <v>3.7999999999999999E-2</v>
      </c>
      <c r="O44" s="234">
        <f t="shared" si="3"/>
        <v>4.2999999999999997E-2</v>
      </c>
      <c r="P44" s="234">
        <f t="shared" si="3"/>
        <v>7.2800000000000004E-2</v>
      </c>
      <c r="Q44" s="234">
        <f t="shared" si="3"/>
        <v>0.1623</v>
      </c>
    </row>
    <row r="45" spans="1:17" s="212" customFormat="1" ht="13.5" customHeight="1" x14ac:dyDescent="0.2">
      <c r="A45" s="232">
        <v>39</v>
      </c>
      <c r="B45" s="233">
        <v>3.9E-2</v>
      </c>
      <c r="C45" s="236">
        <v>3.7100000000000001E-2</v>
      </c>
      <c r="D45" s="236">
        <v>6.2899999999999998E-2</v>
      </c>
      <c r="E45" s="236">
        <v>0.1404</v>
      </c>
      <c r="G45" s="232">
        <v>39</v>
      </c>
      <c r="H45" s="233">
        <v>3.9E-2</v>
      </c>
      <c r="I45" s="234">
        <f t="shared" si="2"/>
        <v>4.0599999999999997E-2</v>
      </c>
      <c r="J45" s="234">
        <f t="shared" si="2"/>
        <v>6.8900000000000003E-2</v>
      </c>
      <c r="K45" s="234">
        <f t="shared" si="2"/>
        <v>0.1537</v>
      </c>
      <c r="M45" s="232">
        <v>39</v>
      </c>
      <c r="N45" s="233">
        <v>3.9E-2</v>
      </c>
      <c r="O45" s="234">
        <f t="shared" si="3"/>
        <v>4.41E-2</v>
      </c>
      <c r="P45" s="234">
        <f t="shared" si="3"/>
        <v>7.4899999999999994E-2</v>
      </c>
      <c r="Q45" s="234">
        <f t="shared" si="3"/>
        <v>0.1671</v>
      </c>
    </row>
    <row r="46" spans="1:17" s="212" customFormat="1" ht="13.5" customHeight="1" x14ac:dyDescent="0.2">
      <c r="A46" s="232">
        <v>40</v>
      </c>
      <c r="B46" s="233">
        <v>0.04</v>
      </c>
      <c r="C46" s="236">
        <v>3.7999999999999999E-2</v>
      </c>
      <c r="D46" s="236">
        <v>6.4600000000000005E-2</v>
      </c>
      <c r="E46" s="236">
        <v>0.1444</v>
      </c>
      <c r="G46" s="232">
        <v>40</v>
      </c>
      <c r="H46" s="233">
        <v>0.04</v>
      </c>
      <c r="I46" s="234">
        <f t="shared" si="2"/>
        <v>4.1599999999999998E-2</v>
      </c>
      <c r="J46" s="234">
        <f t="shared" si="2"/>
        <v>7.0699999999999999E-2</v>
      </c>
      <c r="K46" s="234">
        <f t="shared" si="2"/>
        <v>0.15809999999999999</v>
      </c>
      <c r="M46" s="232">
        <v>40</v>
      </c>
      <c r="N46" s="233">
        <v>0.04</v>
      </c>
      <c r="O46" s="234">
        <f t="shared" si="3"/>
        <v>4.5199999999999997E-2</v>
      </c>
      <c r="P46" s="234">
        <f t="shared" si="3"/>
        <v>7.6899999999999996E-2</v>
      </c>
      <c r="Q46" s="234">
        <f t="shared" si="3"/>
        <v>0.17180000000000001</v>
      </c>
    </row>
    <row r="47" spans="1:17" s="212" customFormat="1" ht="13.5" customHeight="1" x14ac:dyDescent="0.2">
      <c r="A47" s="232">
        <v>41</v>
      </c>
      <c r="B47" s="233">
        <v>4.1000000000000002E-2</v>
      </c>
      <c r="C47" s="236">
        <v>3.9E-2</v>
      </c>
      <c r="D47" s="236">
        <v>6.6199999999999995E-2</v>
      </c>
      <c r="E47" s="237">
        <v>0.14829999999999999</v>
      </c>
      <c r="G47" s="232">
        <v>41</v>
      </c>
      <c r="H47" s="233">
        <v>4.1000000000000002E-2</v>
      </c>
      <c r="I47" s="234">
        <f t="shared" si="2"/>
        <v>4.2700000000000002E-2</v>
      </c>
      <c r="J47" s="234">
        <f t="shared" si="2"/>
        <v>7.2499999999999995E-2</v>
      </c>
      <c r="K47" s="234">
        <f t="shared" si="2"/>
        <v>0.16239999999999999</v>
      </c>
      <c r="M47" s="232">
        <v>41</v>
      </c>
      <c r="N47" s="233">
        <v>4.1000000000000002E-2</v>
      </c>
      <c r="O47" s="234">
        <f t="shared" si="3"/>
        <v>4.6399999999999997E-2</v>
      </c>
      <c r="P47" s="234">
        <f t="shared" si="3"/>
        <v>7.8799999999999995E-2</v>
      </c>
      <c r="Q47" s="234">
        <f t="shared" si="3"/>
        <v>0.17649999999999999</v>
      </c>
    </row>
    <row r="48" spans="1:17" s="212" customFormat="1" ht="13.5" customHeight="1" x14ac:dyDescent="0.2">
      <c r="A48" s="232">
        <v>42</v>
      </c>
      <c r="B48" s="233">
        <v>4.2000000000000003E-2</v>
      </c>
      <c r="C48" s="236">
        <v>0.04</v>
      </c>
      <c r="D48" s="236">
        <v>6.7799999999999999E-2</v>
      </c>
      <c r="E48" s="237">
        <v>0.15210000000000001</v>
      </c>
      <c r="G48" s="232">
        <v>42</v>
      </c>
      <c r="H48" s="233">
        <v>4.2000000000000003E-2</v>
      </c>
      <c r="I48" s="234">
        <f t="shared" si="2"/>
        <v>4.3799999999999999E-2</v>
      </c>
      <c r="J48" s="234">
        <f t="shared" si="2"/>
        <v>7.4200000000000002E-2</v>
      </c>
      <c r="K48" s="234">
        <f t="shared" si="2"/>
        <v>0.16650000000000001</v>
      </c>
      <c r="M48" s="232">
        <v>42</v>
      </c>
      <c r="N48" s="233">
        <v>4.2000000000000003E-2</v>
      </c>
      <c r="O48" s="234">
        <f t="shared" si="3"/>
        <v>4.7600000000000003E-2</v>
      </c>
      <c r="P48" s="234">
        <f t="shared" si="3"/>
        <v>8.0699999999999994E-2</v>
      </c>
      <c r="Q48" s="234">
        <f t="shared" si="3"/>
        <v>0.18099999999999999</v>
      </c>
    </row>
    <row r="49" spans="1:17" s="212" customFormat="1" ht="13.5" customHeight="1" x14ac:dyDescent="0.2">
      <c r="A49" s="232">
        <v>43</v>
      </c>
      <c r="B49" s="233">
        <v>4.2999999999999997E-2</v>
      </c>
      <c r="C49" s="236">
        <v>4.0899999999999999E-2</v>
      </c>
      <c r="D49" s="236">
        <v>6.9500000000000006E-2</v>
      </c>
      <c r="E49" s="237">
        <v>0.15590000000000001</v>
      </c>
      <c r="G49" s="232">
        <v>43</v>
      </c>
      <c r="H49" s="233">
        <v>4.2999999999999997E-2</v>
      </c>
      <c r="I49" s="234">
        <f t="shared" si="2"/>
        <v>4.48E-2</v>
      </c>
      <c r="J49" s="234">
        <f t="shared" si="2"/>
        <v>7.6100000000000001E-2</v>
      </c>
      <c r="K49" s="234">
        <f t="shared" si="2"/>
        <v>0.17069999999999999</v>
      </c>
      <c r="M49" s="232">
        <v>43</v>
      </c>
      <c r="N49" s="233">
        <v>4.2999999999999997E-2</v>
      </c>
      <c r="O49" s="234">
        <f t="shared" si="3"/>
        <v>4.87E-2</v>
      </c>
      <c r="P49" s="234">
        <f t="shared" si="3"/>
        <v>8.2699999999999996E-2</v>
      </c>
      <c r="Q49" s="234">
        <f t="shared" si="3"/>
        <v>0.1855</v>
      </c>
    </row>
    <row r="50" spans="1:17" s="212" customFormat="1" ht="13.5" customHeight="1" x14ac:dyDescent="0.2">
      <c r="A50" s="232">
        <v>44</v>
      </c>
      <c r="B50" s="233">
        <v>4.3999999999999997E-2</v>
      </c>
      <c r="C50" s="236">
        <v>4.19E-2</v>
      </c>
      <c r="D50" s="236">
        <v>7.1099999999999997E-2</v>
      </c>
      <c r="E50" s="237">
        <v>0.1598</v>
      </c>
      <c r="G50" s="232">
        <v>44</v>
      </c>
      <c r="H50" s="233">
        <v>4.3999999999999997E-2</v>
      </c>
      <c r="I50" s="234">
        <f t="shared" si="2"/>
        <v>4.5900000000000003E-2</v>
      </c>
      <c r="J50" s="234">
        <f t="shared" si="2"/>
        <v>7.7899999999999997E-2</v>
      </c>
      <c r="K50" s="234">
        <f t="shared" si="2"/>
        <v>0.17499999999999999</v>
      </c>
      <c r="M50" s="232">
        <v>44</v>
      </c>
      <c r="N50" s="233">
        <v>4.3999999999999997E-2</v>
      </c>
      <c r="O50" s="234">
        <f t="shared" si="3"/>
        <v>4.99E-2</v>
      </c>
      <c r="P50" s="234">
        <f t="shared" si="3"/>
        <v>8.4599999999999995E-2</v>
      </c>
      <c r="Q50" s="234">
        <f t="shared" si="3"/>
        <v>0.19020000000000001</v>
      </c>
    </row>
    <row r="51" spans="1:17" s="212" customFormat="1" ht="13.5" customHeight="1" x14ac:dyDescent="0.2">
      <c r="A51" s="232">
        <v>45</v>
      </c>
      <c r="B51" s="233">
        <v>4.4999999999999998E-2</v>
      </c>
      <c r="C51" s="236">
        <v>4.2799999999999998E-2</v>
      </c>
      <c r="D51" s="236">
        <v>7.2800000000000004E-2</v>
      </c>
      <c r="E51" s="237">
        <v>0.1636</v>
      </c>
      <c r="G51" s="232">
        <v>45</v>
      </c>
      <c r="H51" s="233">
        <v>4.4999999999999998E-2</v>
      </c>
      <c r="I51" s="234">
        <f t="shared" si="2"/>
        <v>4.6899999999999997E-2</v>
      </c>
      <c r="J51" s="234">
        <f t="shared" si="2"/>
        <v>7.9699999999999993E-2</v>
      </c>
      <c r="K51" s="234">
        <f t="shared" si="2"/>
        <v>0.17910000000000001</v>
      </c>
      <c r="M51" s="232">
        <v>45</v>
      </c>
      <c r="N51" s="233">
        <v>4.4999999999999998E-2</v>
      </c>
      <c r="O51" s="234">
        <f t="shared" si="3"/>
        <v>5.0900000000000001E-2</v>
      </c>
      <c r="P51" s="234">
        <f t="shared" si="3"/>
        <v>8.6599999999999996E-2</v>
      </c>
      <c r="Q51" s="234">
        <f t="shared" si="3"/>
        <v>0.19470000000000001</v>
      </c>
    </row>
    <row r="52" spans="1:17" s="212" customFormat="1" ht="13.5" customHeight="1" x14ac:dyDescent="0.2">
      <c r="A52" s="232">
        <v>46</v>
      </c>
      <c r="B52" s="233">
        <v>4.5999999999999999E-2</v>
      </c>
      <c r="C52" s="236">
        <v>4.3799999999999999E-2</v>
      </c>
      <c r="D52" s="236">
        <v>7.4399999999999994E-2</v>
      </c>
      <c r="E52" s="237">
        <v>0.16750000000000001</v>
      </c>
      <c r="G52" s="232">
        <v>46</v>
      </c>
      <c r="H52" s="233">
        <v>4.5999999999999999E-2</v>
      </c>
      <c r="I52" s="234">
        <f t="shared" si="2"/>
        <v>4.8000000000000001E-2</v>
      </c>
      <c r="J52" s="234">
        <f t="shared" si="2"/>
        <v>8.1500000000000003E-2</v>
      </c>
      <c r="K52" s="234">
        <f t="shared" si="2"/>
        <v>0.18340000000000001</v>
      </c>
      <c r="M52" s="232">
        <v>46</v>
      </c>
      <c r="N52" s="233">
        <v>4.5999999999999999E-2</v>
      </c>
      <c r="O52" s="234">
        <f t="shared" si="3"/>
        <v>5.21E-2</v>
      </c>
      <c r="P52" s="234">
        <f t="shared" si="3"/>
        <v>8.8499999999999995E-2</v>
      </c>
      <c r="Q52" s="234">
        <f t="shared" si="3"/>
        <v>0.1993</v>
      </c>
    </row>
    <row r="53" spans="1:17" s="212" customFormat="1" ht="13.5" customHeight="1" x14ac:dyDescent="0.2">
      <c r="A53" s="232">
        <v>47</v>
      </c>
      <c r="B53" s="233">
        <v>4.7E-2</v>
      </c>
      <c r="C53" s="236">
        <v>4.48E-2</v>
      </c>
      <c r="D53" s="236">
        <v>7.6100000000000001E-2</v>
      </c>
      <c r="E53" s="237">
        <v>0.1714</v>
      </c>
      <c r="G53" s="232">
        <v>47</v>
      </c>
      <c r="H53" s="233">
        <v>4.7E-2</v>
      </c>
      <c r="I53" s="234">
        <f t="shared" si="2"/>
        <v>4.9099999999999998E-2</v>
      </c>
      <c r="J53" s="234">
        <f t="shared" si="2"/>
        <v>8.3299999999999999E-2</v>
      </c>
      <c r="K53" s="234">
        <f t="shared" si="2"/>
        <v>0.18770000000000001</v>
      </c>
      <c r="M53" s="232">
        <v>47</v>
      </c>
      <c r="N53" s="233">
        <v>4.7E-2</v>
      </c>
      <c r="O53" s="234">
        <f t="shared" si="3"/>
        <v>5.33E-2</v>
      </c>
      <c r="P53" s="234">
        <f t="shared" si="3"/>
        <v>9.06E-2</v>
      </c>
      <c r="Q53" s="234">
        <f t="shared" si="3"/>
        <v>0.20399999999999999</v>
      </c>
    </row>
    <row r="54" spans="1:17" s="212" customFormat="1" ht="13.5" customHeight="1" x14ac:dyDescent="0.2">
      <c r="A54" s="232">
        <v>48</v>
      </c>
      <c r="B54" s="233">
        <v>4.8000000000000001E-2</v>
      </c>
      <c r="C54" s="236">
        <v>4.5699999999999998E-2</v>
      </c>
      <c r="D54" s="236">
        <v>7.7700000000000005E-2</v>
      </c>
      <c r="E54" s="237">
        <v>0.17530000000000001</v>
      </c>
      <c r="G54" s="232">
        <v>48</v>
      </c>
      <c r="H54" s="233">
        <v>4.8000000000000001E-2</v>
      </c>
      <c r="I54" s="234">
        <f t="shared" si="2"/>
        <v>0.05</v>
      </c>
      <c r="J54" s="234">
        <f t="shared" si="2"/>
        <v>8.5099999999999995E-2</v>
      </c>
      <c r="K54" s="234">
        <f t="shared" si="2"/>
        <v>0.192</v>
      </c>
      <c r="M54" s="232">
        <v>48</v>
      </c>
      <c r="N54" s="233">
        <v>4.8000000000000001E-2</v>
      </c>
      <c r="O54" s="234">
        <f t="shared" si="3"/>
        <v>5.4399999999999997E-2</v>
      </c>
      <c r="P54" s="234">
        <f t="shared" si="3"/>
        <v>9.2499999999999999E-2</v>
      </c>
      <c r="Q54" s="234">
        <f t="shared" si="3"/>
        <v>0.20860000000000001</v>
      </c>
    </row>
    <row r="55" spans="1:17" s="212" customFormat="1" ht="13.5" customHeight="1" x14ac:dyDescent="0.2">
      <c r="A55" s="232">
        <v>49</v>
      </c>
      <c r="B55" s="233">
        <v>4.9000000000000002E-2</v>
      </c>
      <c r="C55" s="236">
        <v>4.6699999999999998E-2</v>
      </c>
      <c r="D55" s="236">
        <v>7.9399999999999998E-2</v>
      </c>
      <c r="E55" s="237">
        <v>0.1792</v>
      </c>
      <c r="G55" s="232">
        <v>49</v>
      </c>
      <c r="H55" s="233">
        <v>4.9000000000000002E-2</v>
      </c>
      <c r="I55" s="234">
        <f t="shared" si="2"/>
        <v>5.11E-2</v>
      </c>
      <c r="J55" s="234">
        <f t="shared" si="2"/>
        <v>8.6900000000000005E-2</v>
      </c>
      <c r="K55" s="234">
        <f t="shared" si="2"/>
        <v>0.19620000000000001</v>
      </c>
      <c r="M55" s="232">
        <v>49</v>
      </c>
      <c r="N55" s="233">
        <v>4.9000000000000002E-2</v>
      </c>
      <c r="O55" s="234">
        <f t="shared" si="3"/>
        <v>5.5599999999999997E-2</v>
      </c>
      <c r="P55" s="234">
        <f t="shared" si="3"/>
        <v>9.4500000000000001E-2</v>
      </c>
      <c r="Q55" s="234">
        <f t="shared" si="3"/>
        <v>0.2132</v>
      </c>
    </row>
    <row r="56" spans="1:17" s="212" customFormat="1" ht="13.5" customHeight="1" x14ac:dyDescent="0.2">
      <c r="A56" s="232">
        <v>50</v>
      </c>
      <c r="B56" s="233">
        <v>0.05</v>
      </c>
      <c r="C56" s="236">
        <v>4.82E-2</v>
      </c>
      <c r="D56" s="236">
        <v>8.2699999999999996E-2</v>
      </c>
      <c r="E56" s="237">
        <v>0.18390000000000001</v>
      </c>
      <c r="G56" s="232">
        <v>50</v>
      </c>
      <c r="H56" s="233">
        <v>0.05</v>
      </c>
      <c r="I56" s="234">
        <f t="shared" si="2"/>
        <v>5.28E-2</v>
      </c>
      <c r="J56" s="234">
        <f t="shared" si="2"/>
        <v>9.06E-2</v>
      </c>
      <c r="K56" s="234">
        <f t="shared" si="2"/>
        <v>0.2014</v>
      </c>
      <c r="M56" s="232">
        <v>50</v>
      </c>
      <c r="N56" s="233">
        <v>0.05</v>
      </c>
      <c r="O56" s="234">
        <f t="shared" si="3"/>
        <v>5.74E-2</v>
      </c>
      <c r="P56" s="234">
        <f t="shared" si="3"/>
        <v>9.8400000000000001E-2</v>
      </c>
      <c r="Q56" s="234">
        <f t="shared" si="3"/>
        <v>0.21879999999999999</v>
      </c>
    </row>
    <row r="57" spans="1:17" s="212" customFormat="1" ht="13.5" customHeight="1" x14ac:dyDescent="0.2">
      <c r="A57" s="232">
        <v>51</v>
      </c>
      <c r="B57" s="233">
        <v>5.0999999999999997E-2</v>
      </c>
      <c r="C57" s="236">
        <v>4.9200000000000001E-2</v>
      </c>
      <c r="D57" s="236">
        <v>8.4500000000000006E-2</v>
      </c>
      <c r="E57" s="237">
        <v>0.18859999999999999</v>
      </c>
      <c r="G57" s="232">
        <v>51</v>
      </c>
      <c r="H57" s="233">
        <v>5.0999999999999997E-2</v>
      </c>
      <c r="I57" s="234">
        <f t="shared" si="2"/>
        <v>5.3900000000000003E-2</v>
      </c>
      <c r="J57" s="234">
        <f t="shared" si="2"/>
        <v>9.2499999999999999E-2</v>
      </c>
      <c r="K57" s="234">
        <f t="shared" si="2"/>
        <v>0.20649999999999999</v>
      </c>
      <c r="M57" s="232">
        <v>51</v>
      </c>
      <c r="N57" s="233">
        <v>5.0999999999999997E-2</v>
      </c>
      <c r="O57" s="234">
        <f t="shared" si="3"/>
        <v>5.8500000000000003E-2</v>
      </c>
      <c r="P57" s="234">
        <f t="shared" si="3"/>
        <v>0.10059999999999999</v>
      </c>
      <c r="Q57" s="234">
        <f t="shared" si="3"/>
        <v>0.22439999999999999</v>
      </c>
    </row>
    <row r="58" spans="1:17" s="212" customFormat="1" ht="13.5" customHeight="1" x14ac:dyDescent="0.2">
      <c r="A58" s="232">
        <v>52</v>
      </c>
      <c r="B58" s="233">
        <v>5.1999999999999998E-2</v>
      </c>
      <c r="C58" s="236">
        <v>5.0200000000000002E-2</v>
      </c>
      <c r="D58" s="236">
        <v>8.6199999999999999E-2</v>
      </c>
      <c r="E58" s="237">
        <v>0.19339999999999999</v>
      </c>
      <c r="G58" s="232">
        <v>52</v>
      </c>
      <c r="H58" s="233">
        <v>5.1999999999999998E-2</v>
      </c>
      <c r="I58" s="234">
        <f t="shared" si="2"/>
        <v>5.5E-2</v>
      </c>
      <c r="J58" s="234">
        <f t="shared" si="2"/>
        <v>9.4399999999999998E-2</v>
      </c>
      <c r="K58" s="234">
        <f t="shared" si="2"/>
        <v>0.21179999999999999</v>
      </c>
      <c r="M58" s="232">
        <v>52</v>
      </c>
      <c r="N58" s="233">
        <v>5.1999999999999998E-2</v>
      </c>
      <c r="O58" s="234">
        <f t="shared" si="3"/>
        <v>5.9700000000000003E-2</v>
      </c>
      <c r="P58" s="234">
        <f t="shared" si="3"/>
        <v>0.1026</v>
      </c>
      <c r="Q58" s="234">
        <f t="shared" si="3"/>
        <v>0.2301</v>
      </c>
    </row>
    <row r="59" spans="1:17" s="212" customFormat="1" ht="13.5" customHeight="1" x14ac:dyDescent="0.2">
      <c r="A59" s="232">
        <v>53</v>
      </c>
      <c r="B59" s="233">
        <v>5.2999999999999999E-2</v>
      </c>
      <c r="C59" s="236">
        <v>5.1200000000000002E-2</v>
      </c>
      <c r="D59" s="236">
        <v>8.7999999999999995E-2</v>
      </c>
      <c r="E59" s="237">
        <v>0.19819999999999999</v>
      </c>
      <c r="G59" s="232">
        <v>53</v>
      </c>
      <c r="H59" s="233">
        <v>5.2999999999999999E-2</v>
      </c>
      <c r="I59" s="234">
        <f t="shared" si="2"/>
        <v>5.6099999999999997E-2</v>
      </c>
      <c r="J59" s="234">
        <f t="shared" si="2"/>
        <v>9.64E-2</v>
      </c>
      <c r="K59" s="234">
        <f t="shared" si="2"/>
        <v>0.217</v>
      </c>
      <c r="M59" s="232">
        <v>53</v>
      </c>
      <c r="N59" s="233">
        <v>5.2999999999999999E-2</v>
      </c>
      <c r="O59" s="234">
        <f t="shared" si="3"/>
        <v>6.0900000000000003E-2</v>
      </c>
      <c r="P59" s="234">
        <f t="shared" si="3"/>
        <v>0.1047</v>
      </c>
      <c r="Q59" s="234">
        <f t="shared" si="3"/>
        <v>0.2359</v>
      </c>
    </row>
    <row r="60" spans="1:17" s="212" customFormat="1" ht="13.5" customHeight="1" x14ac:dyDescent="0.2">
      <c r="A60" s="232">
        <v>54</v>
      </c>
      <c r="B60" s="233">
        <v>5.3999999999999999E-2</v>
      </c>
      <c r="C60" s="236">
        <v>5.21E-2</v>
      </c>
      <c r="D60" s="236">
        <v>8.9800000000000005E-2</v>
      </c>
      <c r="E60" s="237">
        <v>0.20300000000000001</v>
      </c>
      <c r="G60" s="232">
        <v>54</v>
      </c>
      <c r="H60" s="233">
        <v>5.3999999999999999E-2</v>
      </c>
      <c r="I60" s="234">
        <f t="shared" si="2"/>
        <v>5.7000000000000002E-2</v>
      </c>
      <c r="J60" s="234">
        <f t="shared" si="2"/>
        <v>9.8299999999999998E-2</v>
      </c>
      <c r="K60" s="234">
        <f t="shared" si="2"/>
        <v>0.2223</v>
      </c>
      <c r="M60" s="232">
        <v>54</v>
      </c>
      <c r="N60" s="233">
        <v>5.3999999999999999E-2</v>
      </c>
      <c r="O60" s="234">
        <f t="shared" si="3"/>
        <v>6.2E-2</v>
      </c>
      <c r="P60" s="234">
        <f t="shared" si="3"/>
        <v>0.1069</v>
      </c>
      <c r="Q60" s="234">
        <f t="shared" si="3"/>
        <v>0.24160000000000001</v>
      </c>
    </row>
    <row r="61" spans="1:17" s="212" customFormat="1" ht="13.5" customHeight="1" x14ac:dyDescent="0.2">
      <c r="A61" s="232">
        <v>55</v>
      </c>
      <c r="B61" s="233">
        <v>5.5E-2</v>
      </c>
      <c r="C61" s="236">
        <v>5.3100000000000001E-2</v>
      </c>
      <c r="D61" s="236">
        <v>9.1499999999999998E-2</v>
      </c>
      <c r="E61" s="237">
        <v>0.2079</v>
      </c>
      <c r="G61" s="232">
        <v>55</v>
      </c>
      <c r="H61" s="233">
        <v>5.5E-2</v>
      </c>
      <c r="I61" s="234">
        <f t="shared" si="2"/>
        <v>5.8099999999999999E-2</v>
      </c>
      <c r="J61" s="234">
        <f t="shared" si="2"/>
        <v>0.1002</v>
      </c>
      <c r="K61" s="234">
        <f t="shared" si="2"/>
        <v>0.22770000000000001</v>
      </c>
      <c r="M61" s="232">
        <v>55</v>
      </c>
      <c r="N61" s="233">
        <v>5.5E-2</v>
      </c>
      <c r="O61" s="234">
        <f t="shared" si="3"/>
        <v>6.3200000000000006E-2</v>
      </c>
      <c r="P61" s="234">
        <f t="shared" si="3"/>
        <v>0.1089</v>
      </c>
      <c r="Q61" s="234">
        <f t="shared" si="3"/>
        <v>0.24740000000000001</v>
      </c>
    </row>
    <row r="62" spans="1:17" s="212" customFormat="1" ht="13.5" customHeight="1" x14ac:dyDescent="0.2">
      <c r="A62" s="232">
        <v>56</v>
      </c>
      <c r="B62" s="233">
        <v>5.6000000000000001E-2</v>
      </c>
      <c r="C62" s="236">
        <v>5.4100000000000002E-2</v>
      </c>
      <c r="D62" s="236">
        <v>9.3299999999999994E-2</v>
      </c>
      <c r="E62" s="237">
        <v>0.21290000000000001</v>
      </c>
      <c r="G62" s="232">
        <v>56</v>
      </c>
      <c r="H62" s="233">
        <v>5.6000000000000001E-2</v>
      </c>
      <c r="I62" s="234">
        <f t="shared" si="2"/>
        <v>5.9200000000000003E-2</v>
      </c>
      <c r="J62" s="234">
        <f t="shared" si="2"/>
        <v>0.1022</v>
      </c>
      <c r="K62" s="234">
        <f t="shared" si="2"/>
        <v>0.2331</v>
      </c>
      <c r="M62" s="232">
        <v>56</v>
      </c>
      <c r="N62" s="233">
        <v>5.6000000000000001E-2</v>
      </c>
      <c r="O62" s="234">
        <f t="shared" si="3"/>
        <v>6.4399999999999999E-2</v>
      </c>
      <c r="P62" s="234">
        <f t="shared" si="3"/>
        <v>0.111</v>
      </c>
      <c r="Q62" s="234">
        <f t="shared" si="3"/>
        <v>0.25340000000000001</v>
      </c>
    </row>
    <row r="63" spans="1:17" s="212" customFormat="1" ht="13.5" customHeight="1" x14ac:dyDescent="0.2">
      <c r="A63" s="232">
        <v>57</v>
      </c>
      <c r="B63" s="233">
        <v>5.7000000000000002E-2</v>
      </c>
      <c r="C63" s="236">
        <v>5.5100000000000003E-2</v>
      </c>
      <c r="D63" s="236">
        <v>9.5100000000000004E-2</v>
      </c>
      <c r="E63" s="237">
        <v>0.21779999999999999</v>
      </c>
      <c r="G63" s="232">
        <v>57</v>
      </c>
      <c r="H63" s="233">
        <v>5.7000000000000002E-2</v>
      </c>
      <c r="I63" s="234">
        <f t="shared" si="2"/>
        <v>6.0299999999999999E-2</v>
      </c>
      <c r="J63" s="234">
        <f t="shared" si="2"/>
        <v>0.1041</v>
      </c>
      <c r="K63" s="234">
        <f t="shared" si="2"/>
        <v>0.23849999999999999</v>
      </c>
      <c r="M63" s="232">
        <v>57</v>
      </c>
      <c r="N63" s="233">
        <v>5.7000000000000002E-2</v>
      </c>
      <c r="O63" s="234">
        <f t="shared" si="3"/>
        <v>6.5600000000000006E-2</v>
      </c>
      <c r="P63" s="234">
        <f t="shared" si="3"/>
        <v>0.1132</v>
      </c>
      <c r="Q63" s="234">
        <f t="shared" si="3"/>
        <v>0.25919999999999999</v>
      </c>
    </row>
    <row r="64" spans="1:17" s="212" customFormat="1" ht="13.5" customHeight="1" x14ac:dyDescent="0.2">
      <c r="A64" s="232">
        <v>58</v>
      </c>
      <c r="B64" s="233">
        <v>5.8000000000000003E-2</v>
      </c>
      <c r="C64" s="236">
        <v>5.6099999999999997E-2</v>
      </c>
      <c r="D64" s="236">
        <v>9.6799999999999997E-2</v>
      </c>
      <c r="E64" s="237">
        <v>0.2228</v>
      </c>
      <c r="G64" s="232">
        <v>58</v>
      </c>
      <c r="H64" s="233">
        <v>5.8000000000000003E-2</v>
      </c>
      <c r="I64" s="234">
        <f t="shared" si="2"/>
        <v>6.1400000000000003E-2</v>
      </c>
      <c r="J64" s="234">
        <f t="shared" si="2"/>
        <v>0.106</v>
      </c>
      <c r="K64" s="234">
        <f t="shared" si="2"/>
        <v>0.24399999999999999</v>
      </c>
      <c r="M64" s="232">
        <v>58</v>
      </c>
      <c r="N64" s="233">
        <v>5.8000000000000003E-2</v>
      </c>
      <c r="O64" s="234">
        <f t="shared" si="3"/>
        <v>6.6799999999999998E-2</v>
      </c>
      <c r="P64" s="234">
        <f t="shared" si="3"/>
        <v>0.1152</v>
      </c>
      <c r="Q64" s="234">
        <f t="shared" si="3"/>
        <v>0.2651</v>
      </c>
    </row>
    <row r="65" spans="1:17" s="212" customFormat="1" ht="13.5" customHeight="1" x14ac:dyDescent="0.2">
      <c r="A65" s="232">
        <v>59</v>
      </c>
      <c r="B65" s="233">
        <v>5.8999999999999997E-2</v>
      </c>
      <c r="C65" s="236">
        <v>5.7099999999999998E-2</v>
      </c>
      <c r="D65" s="236">
        <v>9.8599999999999993E-2</v>
      </c>
      <c r="E65" s="237">
        <v>0.22789999999999999</v>
      </c>
      <c r="G65" s="232">
        <v>59</v>
      </c>
      <c r="H65" s="233">
        <v>5.8999999999999997E-2</v>
      </c>
      <c r="I65" s="234">
        <f t="shared" si="2"/>
        <v>6.25E-2</v>
      </c>
      <c r="J65" s="234">
        <f t="shared" si="2"/>
        <v>0.108</v>
      </c>
      <c r="K65" s="234">
        <f t="shared" si="2"/>
        <v>0.24959999999999999</v>
      </c>
      <c r="M65" s="232">
        <v>59</v>
      </c>
      <c r="N65" s="233">
        <v>5.8999999999999997E-2</v>
      </c>
      <c r="O65" s="234">
        <f t="shared" si="3"/>
        <v>6.7900000000000002E-2</v>
      </c>
      <c r="P65" s="234">
        <f t="shared" si="3"/>
        <v>0.1173</v>
      </c>
      <c r="Q65" s="234">
        <f t="shared" si="3"/>
        <v>0.2712</v>
      </c>
    </row>
    <row r="66" spans="1:17" s="212" customFormat="1" ht="13.5" customHeight="1" x14ac:dyDescent="0.2">
      <c r="A66" s="232">
        <v>60</v>
      </c>
      <c r="B66" s="233">
        <v>0.06</v>
      </c>
      <c r="C66" s="236">
        <v>5.8099999999999999E-2</v>
      </c>
      <c r="D66" s="236">
        <v>0.1004</v>
      </c>
      <c r="E66" s="237">
        <v>0.23300000000000001</v>
      </c>
      <c r="G66" s="232">
        <v>60</v>
      </c>
      <c r="H66" s="233">
        <v>0.06</v>
      </c>
      <c r="I66" s="234">
        <f t="shared" si="2"/>
        <v>6.3600000000000004E-2</v>
      </c>
      <c r="J66" s="234">
        <f t="shared" si="2"/>
        <v>0.1099</v>
      </c>
      <c r="K66" s="234">
        <f t="shared" si="2"/>
        <v>0.25509999999999999</v>
      </c>
      <c r="M66" s="232">
        <v>60</v>
      </c>
      <c r="N66" s="233">
        <v>0.06</v>
      </c>
      <c r="O66" s="234">
        <f t="shared" si="3"/>
        <v>6.9099999999999995E-2</v>
      </c>
      <c r="P66" s="234">
        <f t="shared" si="3"/>
        <v>0.1195</v>
      </c>
      <c r="Q66" s="234">
        <f t="shared" si="3"/>
        <v>0.27729999999999999</v>
      </c>
    </row>
    <row r="67" spans="1:17" s="212" customFormat="1" ht="13.5" customHeight="1" x14ac:dyDescent="0.2">
      <c r="A67" s="232">
        <v>61</v>
      </c>
      <c r="B67" s="233">
        <v>6.0999999999999999E-2</v>
      </c>
      <c r="C67" s="236">
        <v>5.8299999999999998E-2</v>
      </c>
      <c r="D67" s="236">
        <v>0.10059999999999999</v>
      </c>
      <c r="E67" s="237">
        <v>0.2344</v>
      </c>
      <c r="G67" s="232">
        <v>61</v>
      </c>
      <c r="H67" s="233">
        <v>6.0999999999999999E-2</v>
      </c>
      <c r="I67" s="234">
        <f t="shared" si="2"/>
        <v>6.3799999999999996E-2</v>
      </c>
      <c r="J67" s="234">
        <f t="shared" si="2"/>
        <v>0.11020000000000001</v>
      </c>
      <c r="K67" s="234">
        <f t="shared" si="2"/>
        <v>0.25669999999999998</v>
      </c>
      <c r="M67" s="232">
        <v>61</v>
      </c>
      <c r="N67" s="233">
        <v>6.0999999999999999E-2</v>
      </c>
      <c r="O67" s="234">
        <f t="shared" si="3"/>
        <v>6.9400000000000003E-2</v>
      </c>
      <c r="P67" s="234">
        <f t="shared" si="3"/>
        <v>0.1197</v>
      </c>
      <c r="Q67" s="234">
        <f t="shared" si="3"/>
        <v>0.27889999999999998</v>
      </c>
    </row>
    <row r="68" spans="1:17" s="212" customFormat="1" ht="13.5" customHeight="1" x14ac:dyDescent="0.2">
      <c r="A68" s="232">
        <v>62</v>
      </c>
      <c r="B68" s="233">
        <v>6.2E-2</v>
      </c>
      <c r="C68" s="236">
        <v>5.9200000000000003E-2</v>
      </c>
      <c r="D68" s="236">
        <v>0.1009</v>
      </c>
      <c r="E68" s="237">
        <v>0.2359</v>
      </c>
      <c r="G68" s="232">
        <v>62</v>
      </c>
      <c r="H68" s="233">
        <v>6.2E-2</v>
      </c>
      <c r="I68" s="234">
        <f t="shared" si="2"/>
        <v>6.4799999999999996E-2</v>
      </c>
      <c r="J68" s="234">
        <f t="shared" si="2"/>
        <v>0.1105</v>
      </c>
      <c r="K68" s="234">
        <f t="shared" si="2"/>
        <v>0.25829999999999997</v>
      </c>
      <c r="M68" s="232">
        <v>62</v>
      </c>
      <c r="N68" s="233">
        <v>6.2E-2</v>
      </c>
      <c r="O68" s="234">
        <f t="shared" si="3"/>
        <v>7.0400000000000004E-2</v>
      </c>
      <c r="P68" s="234">
        <f t="shared" si="3"/>
        <v>0.1201</v>
      </c>
      <c r="Q68" s="234">
        <f t="shared" si="3"/>
        <v>0.28070000000000001</v>
      </c>
    </row>
    <row r="69" spans="1:17" s="212" customFormat="1" ht="13.5" customHeight="1" x14ac:dyDescent="0.2">
      <c r="A69" s="232">
        <v>63</v>
      </c>
      <c r="B69" s="233">
        <v>6.3E-2</v>
      </c>
      <c r="C69" s="236">
        <v>6.0199999999999997E-2</v>
      </c>
      <c r="D69" s="236">
        <v>0.1026</v>
      </c>
      <c r="E69" s="237">
        <v>0.23730000000000001</v>
      </c>
      <c r="G69" s="232">
        <v>63</v>
      </c>
      <c r="H69" s="233">
        <v>6.3E-2</v>
      </c>
      <c r="I69" s="234">
        <f t="shared" si="2"/>
        <v>6.59E-2</v>
      </c>
      <c r="J69" s="234">
        <f t="shared" si="2"/>
        <v>0.1123</v>
      </c>
      <c r="K69" s="234">
        <f t="shared" si="2"/>
        <v>0.25979999999999998</v>
      </c>
      <c r="M69" s="232">
        <v>63</v>
      </c>
      <c r="N69" s="233">
        <v>6.3E-2</v>
      </c>
      <c r="O69" s="234">
        <f t="shared" si="3"/>
        <v>7.1599999999999997E-2</v>
      </c>
      <c r="P69" s="234">
        <f t="shared" si="3"/>
        <v>0.1221</v>
      </c>
      <c r="Q69" s="234">
        <f t="shared" si="3"/>
        <v>0.28239999999999998</v>
      </c>
    </row>
    <row r="70" spans="1:17" s="212" customFormat="1" ht="13.5" customHeight="1" x14ac:dyDescent="0.2">
      <c r="A70" s="232">
        <v>64</v>
      </c>
      <c r="B70" s="233">
        <v>6.4000000000000001E-2</v>
      </c>
      <c r="C70" s="236">
        <v>6.1199999999999997E-2</v>
      </c>
      <c r="D70" s="236">
        <v>0.1042</v>
      </c>
      <c r="E70" s="237">
        <v>0.2387</v>
      </c>
      <c r="G70" s="232">
        <v>64</v>
      </c>
      <c r="H70" s="233">
        <v>6.4000000000000001E-2</v>
      </c>
      <c r="I70" s="234">
        <f t="shared" si="2"/>
        <v>6.7000000000000004E-2</v>
      </c>
      <c r="J70" s="234">
        <f t="shared" si="2"/>
        <v>0.11409999999999999</v>
      </c>
      <c r="K70" s="234">
        <f t="shared" si="2"/>
        <v>0.26140000000000002</v>
      </c>
      <c r="M70" s="232">
        <v>64</v>
      </c>
      <c r="N70" s="233">
        <v>6.4000000000000001E-2</v>
      </c>
      <c r="O70" s="234">
        <f t="shared" si="3"/>
        <v>7.2800000000000004E-2</v>
      </c>
      <c r="P70" s="234">
        <f t="shared" si="3"/>
        <v>0.124</v>
      </c>
      <c r="Q70" s="234">
        <f t="shared" si="3"/>
        <v>0.28410000000000002</v>
      </c>
    </row>
    <row r="71" spans="1:17" s="212" customFormat="1" ht="13.5" customHeight="1" x14ac:dyDescent="0.2">
      <c r="A71" s="232">
        <v>65</v>
      </c>
      <c r="B71" s="233">
        <v>6.5000000000000002E-2</v>
      </c>
      <c r="C71" s="236">
        <v>6.2100000000000002E-2</v>
      </c>
      <c r="D71" s="236">
        <v>0.10589999999999999</v>
      </c>
      <c r="E71" s="237">
        <v>0.24279999999999999</v>
      </c>
      <c r="G71" s="232">
        <v>65</v>
      </c>
      <c r="H71" s="233">
        <v>6.5000000000000002E-2</v>
      </c>
      <c r="I71" s="234">
        <f t="shared" si="2"/>
        <v>6.8000000000000005E-2</v>
      </c>
      <c r="J71" s="234">
        <f t="shared" si="2"/>
        <v>0.11600000000000001</v>
      </c>
      <c r="K71" s="234">
        <f t="shared" si="2"/>
        <v>0.26590000000000003</v>
      </c>
      <c r="M71" s="232">
        <v>65</v>
      </c>
      <c r="N71" s="233">
        <v>6.5000000000000002E-2</v>
      </c>
      <c r="O71" s="234">
        <f t="shared" si="3"/>
        <v>7.3899999999999993E-2</v>
      </c>
      <c r="P71" s="234">
        <f t="shared" si="3"/>
        <v>0.126</v>
      </c>
      <c r="Q71" s="234">
        <f t="shared" si="3"/>
        <v>0.28889999999999999</v>
      </c>
    </row>
    <row r="72" spans="1:17" s="212" customFormat="1" ht="13.5" customHeight="1" x14ac:dyDescent="0.2">
      <c r="A72" s="232">
        <v>66</v>
      </c>
      <c r="B72" s="233">
        <v>6.6000000000000003E-2</v>
      </c>
      <c r="C72" s="236">
        <v>6.3100000000000003E-2</v>
      </c>
      <c r="D72" s="236">
        <v>0.1077</v>
      </c>
      <c r="E72" s="237">
        <v>0.24809999999999999</v>
      </c>
      <c r="G72" s="232">
        <v>66</v>
      </c>
      <c r="H72" s="233">
        <v>6.6000000000000003E-2</v>
      </c>
      <c r="I72" s="234">
        <f t="shared" ref="I72:K135" si="4">ROUND(C72*(1+19%/2),4)</f>
        <v>6.9099999999999995E-2</v>
      </c>
      <c r="J72" s="234">
        <f t="shared" si="4"/>
        <v>0.1179</v>
      </c>
      <c r="K72" s="234">
        <f t="shared" si="4"/>
        <v>0.2717</v>
      </c>
      <c r="M72" s="232">
        <v>66</v>
      </c>
      <c r="N72" s="233">
        <v>6.6000000000000003E-2</v>
      </c>
      <c r="O72" s="234">
        <f t="shared" ref="O72:Q135" si="5">ROUND(C72*(1+19%),4)</f>
        <v>7.51E-2</v>
      </c>
      <c r="P72" s="234">
        <f t="shared" si="5"/>
        <v>0.12820000000000001</v>
      </c>
      <c r="Q72" s="234">
        <f t="shared" si="5"/>
        <v>0.29520000000000002</v>
      </c>
    </row>
    <row r="73" spans="1:17" s="212" customFormat="1" ht="13.5" customHeight="1" x14ac:dyDescent="0.2">
      <c r="A73" s="232">
        <v>67</v>
      </c>
      <c r="B73" s="233">
        <v>6.7000000000000004E-2</v>
      </c>
      <c r="C73" s="236">
        <v>6.4199999999999993E-2</v>
      </c>
      <c r="D73" s="236">
        <v>0.1095</v>
      </c>
      <c r="E73" s="237">
        <v>0.2535</v>
      </c>
      <c r="G73" s="232">
        <v>67</v>
      </c>
      <c r="H73" s="233">
        <v>6.7000000000000004E-2</v>
      </c>
      <c r="I73" s="234">
        <f t="shared" si="4"/>
        <v>7.0300000000000001E-2</v>
      </c>
      <c r="J73" s="234">
        <f t="shared" si="4"/>
        <v>0.11990000000000001</v>
      </c>
      <c r="K73" s="234">
        <f t="shared" si="4"/>
        <v>0.27760000000000001</v>
      </c>
      <c r="M73" s="232">
        <v>67</v>
      </c>
      <c r="N73" s="233">
        <v>6.7000000000000004E-2</v>
      </c>
      <c r="O73" s="234">
        <f t="shared" si="5"/>
        <v>7.6399999999999996E-2</v>
      </c>
      <c r="P73" s="234">
        <f t="shared" si="5"/>
        <v>0.1303</v>
      </c>
      <c r="Q73" s="234">
        <f t="shared" si="5"/>
        <v>0.30170000000000002</v>
      </c>
    </row>
    <row r="74" spans="1:17" s="212" customFormat="1" ht="13.5" customHeight="1" x14ac:dyDescent="0.2">
      <c r="A74" s="232">
        <v>68</v>
      </c>
      <c r="B74" s="233">
        <v>6.8000000000000005E-2</v>
      </c>
      <c r="C74" s="236">
        <v>6.5199999999999994E-2</v>
      </c>
      <c r="D74" s="236">
        <v>0.1114</v>
      </c>
      <c r="E74" s="237">
        <v>0.25900000000000001</v>
      </c>
      <c r="G74" s="232">
        <v>68</v>
      </c>
      <c r="H74" s="233">
        <v>6.8000000000000005E-2</v>
      </c>
      <c r="I74" s="234">
        <f t="shared" si="4"/>
        <v>7.1400000000000005E-2</v>
      </c>
      <c r="J74" s="234">
        <f t="shared" si="4"/>
        <v>0.122</v>
      </c>
      <c r="K74" s="234">
        <f t="shared" si="4"/>
        <v>0.28360000000000002</v>
      </c>
      <c r="M74" s="232">
        <v>68</v>
      </c>
      <c r="N74" s="233">
        <v>6.8000000000000005E-2</v>
      </c>
      <c r="O74" s="234">
        <f t="shared" si="5"/>
        <v>7.7600000000000002E-2</v>
      </c>
      <c r="P74" s="234">
        <f t="shared" si="5"/>
        <v>0.1326</v>
      </c>
      <c r="Q74" s="234">
        <f t="shared" si="5"/>
        <v>0.30819999999999997</v>
      </c>
    </row>
    <row r="75" spans="1:17" s="212" customFormat="1" ht="13.5" customHeight="1" x14ac:dyDescent="0.2">
      <c r="A75" s="232">
        <v>69</v>
      </c>
      <c r="B75" s="233">
        <v>6.9000000000000006E-2</v>
      </c>
      <c r="C75" s="236">
        <v>6.6199999999999995E-2</v>
      </c>
      <c r="D75" s="236">
        <v>0.1132</v>
      </c>
      <c r="E75" s="237">
        <v>0.26450000000000001</v>
      </c>
      <c r="G75" s="232">
        <v>69</v>
      </c>
      <c r="H75" s="233">
        <v>6.9000000000000006E-2</v>
      </c>
      <c r="I75" s="234">
        <f t="shared" si="4"/>
        <v>7.2499999999999995E-2</v>
      </c>
      <c r="J75" s="234">
        <f t="shared" si="4"/>
        <v>0.124</v>
      </c>
      <c r="K75" s="234">
        <f t="shared" si="4"/>
        <v>0.28960000000000002</v>
      </c>
      <c r="M75" s="232">
        <v>69</v>
      </c>
      <c r="N75" s="233">
        <v>6.9000000000000006E-2</v>
      </c>
      <c r="O75" s="234">
        <f t="shared" si="5"/>
        <v>7.8799999999999995E-2</v>
      </c>
      <c r="P75" s="234">
        <f t="shared" si="5"/>
        <v>0.13469999999999999</v>
      </c>
      <c r="Q75" s="234">
        <f t="shared" si="5"/>
        <v>0.31480000000000002</v>
      </c>
    </row>
    <row r="76" spans="1:17" s="212" customFormat="1" ht="13.5" customHeight="1" x14ac:dyDescent="0.2">
      <c r="A76" s="232">
        <v>70</v>
      </c>
      <c r="B76" s="233">
        <v>7.0000000000000007E-2</v>
      </c>
      <c r="C76" s="236">
        <v>6.7199999999999996E-2</v>
      </c>
      <c r="D76" s="236">
        <v>0.115</v>
      </c>
      <c r="E76" s="237">
        <v>0.27010000000000001</v>
      </c>
      <c r="G76" s="232">
        <v>70</v>
      </c>
      <c r="H76" s="233">
        <v>7.0000000000000007E-2</v>
      </c>
      <c r="I76" s="234">
        <f t="shared" si="4"/>
        <v>7.3599999999999999E-2</v>
      </c>
      <c r="J76" s="234">
        <f t="shared" si="4"/>
        <v>0.12590000000000001</v>
      </c>
      <c r="K76" s="234">
        <f t="shared" si="4"/>
        <v>0.29580000000000001</v>
      </c>
      <c r="M76" s="232">
        <v>70</v>
      </c>
      <c r="N76" s="233">
        <v>7.0000000000000007E-2</v>
      </c>
      <c r="O76" s="234">
        <f t="shared" si="5"/>
        <v>0.08</v>
      </c>
      <c r="P76" s="234">
        <f t="shared" si="5"/>
        <v>0.13689999999999999</v>
      </c>
      <c r="Q76" s="234">
        <f t="shared" si="5"/>
        <v>0.32140000000000002</v>
      </c>
    </row>
    <row r="77" spans="1:17" s="212" customFormat="1" ht="13.5" customHeight="1" x14ac:dyDescent="0.2">
      <c r="A77" s="232">
        <v>71</v>
      </c>
      <c r="B77" s="233">
        <v>7.0999999999999994E-2</v>
      </c>
      <c r="C77" s="236">
        <v>6.83E-2</v>
      </c>
      <c r="D77" s="236">
        <v>0.11700000000000001</v>
      </c>
      <c r="E77" s="237">
        <v>0.27710000000000001</v>
      </c>
      <c r="G77" s="232">
        <v>71</v>
      </c>
      <c r="H77" s="233">
        <v>7.0999999999999994E-2</v>
      </c>
      <c r="I77" s="234">
        <f t="shared" si="4"/>
        <v>7.4800000000000005E-2</v>
      </c>
      <c r="J77" s="234">
        <f t="shared" si="4"/>
        <v>0.12809999999999999</v>
      </c>
      <c r="K77" s="234">
        <f t="shared" si="4"/>
        <v>0.3034</v>
      </c>
      <c r="M77" s="232">
        <v>71</v>
      </c>
      <c r="N77" s="233">
        <v>7.0999999999999994E-2</v>
      </c>
      <c r="O77" s="234">
        <f t="shared" si="5"/>
        <v>8.1299999999999997E-2</v>
      </c>
      <c r="P77" s="234">
        <f t="shared" si="5"/>
        <v>0.13919999999999999</v>
      </c>
      <c r="Q77" s="234">
        <f t="shared" si="5"/>
        <v>0.32969999999999999</v>
      </c>
    </row>
    <row r="78" spans="1:17" s="212" customFormat="1" ht="13.5" customHeight="1" x14ac:dyDescent="0.2">
      <c r="A78" s="232">
        <v>72</v>
      </c>
      <c r="B78" s="233">
        <v>7.1999999999999995E-2</v>
      </c>
      <c r="C78" s="236">
        <v>6.93E-2</v>
      </c>
      <c r="D78" s="236">
        <v>0.11899999999999999</v>
      </c>
      <c r="E78" s="237">
        <v>0.28410000000000002</v>
      </c>
      <c r="G78" s="232">
        <v>72</v>
      </c>
      <c r="H78" s="233">
        <v>7.1999999999999995E-2</v>
      </c>
      <c r="I78" s="234">
        <f t="shared" si="4"/>
        <v>7.5899999999999995E-2</v>
      </c>
      <c r="J78" s="234">
        <f t="shared" si="4"/>
        <v>0.1303</v>
      </c>
      <c r="K78" s="234">
        <f t="shared" si="4"/>
        <v>0.31109999999999999</v>
      </c>
      <c r="M78" s="232">
        <v>72</v>
      </c>
      <c r="N78" s="233">
        <v>7.1999999999999995E-2</v>
      </c>
      <c r="O78" s="234">
        <f t="shared" si="5"/>
        <v>8.2500000000000004E-2</v>
      </c>
      <c r="P78" s="234">
        <f t="shared" si="5"/>
        <v>0.1416</v>
      </c>
      <c r="Q78" s="234">
        <f t="shared" si="5"/>
        <v>0.33810000000000001</v>
      </c>
    </row>
    <row r="79" spans="1:17" s="212" customFormat="1" ht="13.5" customHeight="1" x14ac:dyDescent="0.2">
      <c r="A79" s="232">
        <v>73</v>
      </c>
      <c r="B79" s="233">
        <v>7.2999999999999995E-2</v>
      </c>
      <c r="C79" s="236">
        <v>7.0400000000000004E-2</v>
      </c>
      <c r="D79" s="236">
        <v>0.121</v>
      </c>
      <c r="E79" s="237">
        <v>0.2913</v>
      </c>
      <c r="G79" s="232">
        <v>73</v>
      </c>
      <c r="H79" s="233">
        <v>7.2999999999999995E-2</v>
      </c>
      <c r="I79" s="234">
        <f t="shared" si="4"/>
        <v>7.7100000000000002E-2</v>
      </c>
      <c r="J79" s="234">
        <f t="shared" si="4"/>
        <v>0.13250000000000001</v>
      </c>
      <c r="K79" s="234">
        <f t="shared" si="4"/>
        <v>0.31900000000000001</v>
      </c>
      <c r="M79" s="232">
        <v>73</v>
      </c>
      <c r="N79" s="233">
        <v>7.2999999999999995E-2</v>
      </c>
      <c r="O79" s="234">
        <f t="shared" si="5"/>
        <v>8.3799999999999999E-2</v>
      </c>
      <c r="P79" s="234">
        <f t="shared" si="5"/>
        <v>0.14399999999999999</v>
      </c>
      <c r="Q79" s="234">
        <f t="shared" si="5"/>
        <v>0.34660000000000002</v>
      </c>
    </row>
    <row r="80" spans="1:17" s="212" customFormat="1" ht="13.5" customHeight="1" x14ac:dyDescent="0.2">
      <c r="A80" s="232">
        <v>74</v>
      </c>
      <c r="B80" s="233">
        <v>7.3999999999999996E-2</v>
      </c>
      <c r="C80" s="236">
        <v>7.1499999999999994E-2</v>
      </c>
      <c r="D80" s="236">
        <v>0.123</v>
      </c>
      <c r="E80" s="237">
        <v>0.29859999999999998</v>
      </c>
      <c r="G80" s="232">
        <v>74</v>
      </c>
      <c r="H80" s="233">
        <v>7.3999999999999996E-2</v>
      </c>
      <c r="I80" s="234">
        <f t="shared" si="4"/>
        <v>7.8299999999999995E-2</v>
      </c>
      <c r="J80" s="234">
        <f t="shared" si="4"/>
        <v>0.13469999999999999</v>
      </c>
      <c r="K80" s="234">
        <f t="shared" si="4"/>
        <v>0.32700000000000001</v>
      </c>
      <c r="M80" s="232">
        <v>74</v>
      </c>
      <c r="N80" s="233">
        <v>7.3999999999999996E-2</v>
      </c>
      <c r="O80" s="234">
        <f t="shared" si="5"/>
        <v>8.5099999999999995E-2</v>
      </c>
      <c r="P80" s="234">
        <f t="shared" si="5"/>
        <v>0.1464</v>
      </c>
      <c r="Q80" s="234">
        <f t="shared" si="5"/>
        <v>0.3553</v>
      </c>
    </row>
    <row r="81" spans="1:17" s="212" customFormat="1" ht="13.5" customHeight="1" x14ac:dyDescent="0.2">
      <c r="A81" s="232">
        <v>75</v>
      </c>
      <c r="B81" s="233">
        <v>7.4999999999999997E-2</v>
      </c>
      <c r="C81" s="236">
        <v>7.2499999999999995E-2</v>
      </c>
      <c r="D81" s="236">
        <v>0.125</v>
      </c>
      <c r="E81" s="237">
        <v>0.30590000000000001</v>
      </c>
      <c r="G81" s="232">
        <v>75</v>
      </c>
      <c r="H81" s="233">
        <v>7.4999999999999997E-2</v>
      </c>
      <c r="I81" s="234">
        <f t="shared" si="4"/>
        <v>7.9399999999999998E-2</v>
      </c>
      <c r="J81" s="234">
        <f t="shared" si="4"/>
        <v>0.13689999999999999</v>
      </c>
      <c r="K81" s="234">
        <f t="shared" si="4"/>
        <v>0.33500000000000002</v>
      </c>
      <c r="M81" s="232">
        <v>75</v>
      </c>
      <c r="N81" s="233">
        <v>7.4999999999999997E-2</v>
      </c>
      <c r="O81" s="234">
        <f t="shared" si="5"/>
        <v>8.6300000000000002E-2</v>
      </c>
      <c r="P81" s="234">
        <f t="shared" si="5"/>
        <v>0.14879999999999999</v>
      </c>
      <c r="Q81" s="234">
        <f t="shared" si="5"/>
        <v>0.36399999999999999</v>
      </c>
    </row>
    <row r="82" spans="1:17" s="212" customFormat="1" ht="13.5" customHeight="1" x14ac:dyDescent="0.2">
      <c r="A82" s="232">
        <v>76</v>
      </c>
      <c r="B82" s="233">
        <v>7.5999999999999998E-2</v>
      </c>
      <c r="C82" s="236">
        <v>7.3599999999999999E-2</v>
      </c>
      <c r="D82" s="236">
        <v>0.127</v>
      </c>
      <c r="E82" s="237">
        <v>0.31330000000000002</v>
      </c>
      <c r="G82" s="232">
        <v>76</v>
      </c>
      <c r="H82" s="233">
        <v>7.5999999999999998E-2</v>
      </c>
      <c r="I82" s="234">
        <f t="shared" si="4"/>
        <v>8.0600000000000005E-2</v>
      </c>
      <c r="J82" s="234">
        <f t="shared" si="4"/>
        <v>0.1391</v>
      </c>
      <c r="K82" s="234">
        <f t="shared" si="4"/>
        <v>0.34310000000000002</v>
      </c>
      <c r="M82" s="232">
        <v>76</v>
      </c>
      <c r="N82" s="233">
        <v>7.5999999999999998E-2</v>
      </c>
      <c r="O82" s="234">
        <f t="shared" si="5"/>
        <v>8.7599999999999997E-2</v>
      </c>
      <c r="P82" s="234">
        <f t="shared" si="5"/>
        <v>0.15110000000000001</v>
      </c>
      <c r="Q82" s="234">
        <f t="shared" si="5"/>
        <v>0.37280000000000002</v>
      </c>
    </row>
    <row r="83" spans="1:17" s="212" customFormat="1" ht="13.5" customHeight="1" x14ac:dyDescent="0.2">
      <c r="A83" s="232">
        <v>77</v>
      </c>
      <c r="B83" s="233">
        <v>7.6999999999999999E-2</v>
      </c>
      <c r="C83" s="236">
        <v>7.4700000000000003E-2</v>
      </c>
      <c r="D83" s="236">
        <v>0.129</v>
      </c>
      <c r="E83" s="237">
        <v>0.32079999999999997</v>
      </c>
      <c r="G83" s="232">
        <v>77</v>
      </c>
      <c r="H83" s="233">
        <v>7.6999999999999999E-2</v>
      </c>
      <c r="I83" s="234">
        <f t="shared" si="4"/>
        <v>8.1799999999999998E-2</v>
      </c>
      <c r="J83" s="234">
        <f t="shared" si="4"/>
        <v>0.14130000000000001</v>
      </c>
      <c r="K83" s="234">
        <f t="shared" si="4"/>
        <v>0.3513</v>
      </c>
      <c r="M83" s="232">
        <v>77</v>
      </c>
      <c r="N83" s="233">
        <v>7.6999999999999999E-2</v>
      </c>
      <c r="O83" s="234">
        <f t="shared" si="5"/>
        <v>8.8900000000000007E-2</v>
      </c>
      <c r="P83" s="234">
        <f t="shared" si="5"/>
        <v>0.1535</v>
      </c>
      <c r="Q83" s="234">
        <f t="shared" si="5"/>
        <v>0.38179999999999997</v>
      </c>
    </row>
    <row r="84" spans="1:17" s="212" customFormat="1" ht="13.5" customHeight="1" x14ac:dyDescent="0.2">
      <c r="A84" s="232">
        <v>78</v>
      </c>
      <c r="B84" s="233">
        <v>7.8E-2</v>
      </c>
      <c r="C84" s="236">
        <v>7.5800000000000006E-2</v>
      </c>
      <c r="D84" s="236">
        <v>0.13100000000000001</v>
      </c>
      <c r="E84" s="237">
        <v>0.32840000000000003</v>
      </c>
      <c r="G84" s="232">
        <v>78</v>
      </c>
      <c r="H84" s="233">
        <v>7.8E-2</v>
      </c>
      <c r="I84" s="234">
        <f t="shared" si="4"/>
        <v>8.3000000000000004E-2</v>
      </c>
      <c r="J84" s="234">
        <f t="shared" si="4"/>
        <v>0.1434</v>
      </c>
      <c r="K84" s="234">
        <f t="shared" si="4"/>
        <v>0.35959999999999998</v>
      </c>
      <c r="M84" s="232">
        <v>78</v>
      </c>
      <c r="N84" s="233">
        <v>7.8E-2</v>
      </c>
      <c r="O84" s="234">
        <f t="shared" si="5"/>
        <v>9.0200000000000002E-2</v>
      </c>
      <c r="P84" s="234">
        <f t="shared" si="5"/>
        <v>0.15590000000000001</v>
      </c>
      <c r="Q84" s="234">
        <f t="shared" si="5"/>
        <v>0.39079999999999998</v>
      </c>
    </row>
    <row r="85" spans="1:17" s="212" customFormat="1" ht="13.5" customHeight="1" x14ac:dyDescent="0.2">
      <c r="A85" s="232">
        <v>79</v>
      </c>
      <c r="B85" s="233">
        <v>7.9000000000000001E-2</v>
      </c>
      <c r="C85" s="236">
        <v>7.6799999999999993E-2</v>
      </c>
      <c r="D85" s="236">
        <v>0.1331</v>
      </c>
      <c r="E85" s="237">
        <v>0.33610000000000001</v>
      </c>
      <c r="G85" s="232">
        <v>79</v>
      </c>
      <c r="H85" s="233">
        <v>7.9000000000000001E-2</v>
      </c>
      <c r="I85" s="234">
        <f t="shared" si="4"/>
        <v>8.4099999999999994E-2</v>
      </c>
      <c r="J85" s="234">
        <f t="shared" si="4"/>
        <v>0.1457</v>
      </c>
      <c r="K85" s="234">
        <f t="shared" si="4"/>
        <v>0.36799999999999999</v>
      </c>
      <c r="M85" s="232">
        <v>79</v>
      </c>
      <c r="N85" s="233">
        <v>7.9000000000000001E-2</v>
      </c>
      <c r="O85" s="234">
        <f t="shared" si="5"/>
        <v>9.1399999999999995E-2</v>
      </c>
      <c r="P85" s="234">
        <f t="shared" si="5"/>
        <v>0.15840000000000001</v>
      </c>
      <c r="Q85" s="234">
        <f t="shared" si="5"/>
        <v>0.4</v>
      </c>
    </row>
    <row r="86" spans="1:17" s="212" customFormat="1" ht="13.5" customHeight="1" x14ac:dyDescent="0.2">
      <c r="A86" s="232">
        <v>80</v>
      </c>
      <c r="B86" s="233">
        <v>0.08</v>
      </c>
      <c r="C86" s="236">
        <v>7.7899999999999997E-2</v>
      </c>
      <c r="D86" s="236">
        <v>0.1351</v>
      </c>
      <c r="E86" s="237">
        <v>0.34379999999999999</v>
      </c>
      <c r="G86" s="232">
        <v>80</v>
      </c>
      <c r="H86" s="233">
        <v>0.08</v>
      </c>
      <c r="I86" s="234">
        <f t="shared" si="4"/>
        <v>8.5300000000000001E-2</v>
      </c>
      <c r="J86" s="234">
        <f t="shared" si="4"/>
        <v>0.1479</v>
      </c>
      <c r="K86" s="234">
        <f t="shared" si="4"/>
        <v>0.3765</v>
      </c>
      <c r="M86" s="232">
        <v>80</v>
      </c>
      <c r="N86" s="233">
        <v>0.08</v>
      </c>
      <c r="O86" s="234">
        <f t="shared" si="5"/>
        <v>9.2700000000000005E-2</v>
      </c>
      <c r="P86" s="234">
        <f t="shared" si="5"/>
        <v>0.1608</v>
      </c>
      <c r="Q86" s="234">
        <f t="shared" si="5"/>
        <v>0.40910000000000002</v>
      </c>
    </row>
    <row r="87" spans="1:17" s="212" customFormat="1" ht="13.5" customHeight="1" x14ac:dyDescent="0.2">
      <c r="A87" s="232">
        <v>81</v>
      </c>
      <c r="B87" s="233">
        <v>8.1000000000000003E-2</v>
      </c>
      <c r="C87" s="236">
        <v>7.9000000000000001E-2</v>
      </c>
      <c r="D87" s="236">
        <v>0.13700000000000001</v>
      </c>
      <c r="E87" s="237">
        <v>0.35110000000000002</v>
      </c>
      <c r="G87" s="232">
        <v>81</v>
      </c>
      <c r="H87" s="233">
        <v>8.1000000000000003E-2</v>
      </c>
      <c r="I87" s="234">
        <f t="shared" si="4"/>
        <v>8.6499999999999994E-2</v>
      </c>
      <c r="J87" s="234">
        <f t="shared" si="4"/>
        <v>0.15</v>
      </c>
      <c r="K87" s="234">
        <f t="shared" si="4"/>
        <v>0.38450000000000001</v>
      </c>
      <c r="M87" s="232">
        <v>81</v>
      </c>
      <c r="N87" s="233">
        <v>8.1000000000000003E-2</v>
      </c>
      <c r="O87" s="234">
        <f t="shared" si="5"/>
        <v>9.4E-2</v>
      </c>
      <c r="P87" s="234">
        <f t="shared" si="5"/>
        <v>0.16300000000000001</v>
      </c>
      <c r="Q87" s="234">
        <f t="shared" si="5"/>
        <v>0.4178</v>
      </c>
    </row>
    <row r="88" spans="1:17" s="212" customFormat="1" ht="13.5" customHeight="1" x14ac:dyDescent="0.2">
      <c r="A88" s="232">
        <v>82</v>
      </c>
      <c r="B88" s="233">
        <v>8.2000000000000003E-2</v>
      </c>
      <c r="C88" s="236">
        <v>0.08</v>
      </c>
      <c r="D88" s="236">
        <v>0.13900000000000001</v>
      </c>
      <c r="E88" s="237">
        <v>0.35830000000000001</v>
      </c>
      <c r="G88" s="232">
        <v>82</v>
      </c>
      <c r="H88" s="233">
        <v>8.2000000000000003E-2</v>
      </c>
      <c r="I88" s="234">
        <f t="shared" si="4"/>
        <v>8.7599999999999997E-2</v>
      </c>
      <c r="J88" s="234">
        <f t="shared" si="4"/>
        <v>0.1522</v>
      </c>
      <c r="K88" s="234">
        <f t="shared" si="4"/>
        <v>0.39229999999999998</v>
      </c>
      <c r="M88" s="232">
        <v>82</v>
      </c>
      <c r="N88" s="233">
        <v>8.2000000000000003E-2</v>
      </c>
      <c r="O88" s="234">
        <f t="shared" si="5"/>
        <v>9.5200000000000007E-2</v>
      </c>
      <c r="P88" s="234">
        <f t="shared" si="5"/>
        <v>0.16539999999999999</v>
      </c>
      <c r="Q88" s="234">
        <f t="shared" si="5"/>
        <v>0.4264</v>
      </c>
    </row>
    <row r="89" spans="1:17" s="212" customFormat="1" ht="13.5" customHeight="1" x14ac:dyDescent="0.2">
      <c r="A89" s="232">
        <v>83</v>
      </c>
      <c r="B89" s="233">
        <v>8.3000000000000004E-2</v>
      </c>
      <c r="C89" s="236">
        <v>8.1100000000000005E-2</v>
      </c>
      <c r="D89" s="236">
        <v>0.14099999999999999</v>
      </c>
      <c r="E89" s="237">
        <v>0.36570000000000003</v>
      </c>
      <c r="G89" s="232">
        <v>83</v>
      </c>
      <c r="H89" s="233">
        <v>8.3000000000000004E-2</v>
      </c>
      <c r="I89" s="234">
        <f t="shared" si="4"/>
        <v>8.8800000000000004E-2</v>
      </c>
      <c r="J89" s="234">
        <f t="shared" si="4"/>
        <v>0.15440000000000001</v>
      </c>
      <c r="K89" s="234">
        <f t="shared" si="4"/>
        <v>0.40039999999999998</v>
      </c>
      <c r="M89" s="232">
        <v>83</v>
      </c>
      <c r="N89" s="233">
        <v>8.3000000000000004E-2</v>
      </c>
      <c r="O89" s="234">
        <f t="shared" si="5"/>
        <v>9.6500000000000002E-2</v>
      </c>
      <c r="P89" s="234">
        <f t="shared" si="5"/>
        <v>0.1678</v>
      </c>
      <c r="Q89" s="234">
        <f t="shared" si="5"/>
        <v>0.43519999999999998</v>
      </c>
    </row>
    <row r="90" spans="1:17" s="212" customFormat="1" ht="13.5" customHeight="1" x14ac:dyDescent="0.2">
      <c r="A90" s="232">
        <v>84</v>
      </c>
      <c r="B90" s="233">
        <v>8.4000000000000005E-2</v>
      </c>
      <c r="C90" s="236">
        <v>8.2100000000000006E-2</v>
      </c>
      <c r="D90" s="236">
        <v>0.1429</v>
      </c>
      <c r="E90" s="237">
        <v>0.373</v>
      </c>
      <c r="G90" s="232">
        <v>84</v>
      </c>
      <c r="H90" s="233">
        <v>8.4000000000000005E-2</v>
      </c>
      <c r="I90" s="234">
        <f t="shared" si="4"/>
        <v>8.9899999999999994E-2</v>
      </c>
      <c r="J90" s="234">
        <f t="shared" si="4"/>
        <v>0.1565</v>
      </c>
      <c r="K90" s="234">
        <f t="shared" si="4"/>
        <v>0.40839999999999999</v>
      </c>
      <c r="M90" s="232">
        <v>84</v>
      </c>
      <c r="N90" s="233">
        <v>8.4000000000000005E-2</v>
      </c>
      <c r="O90" s="234">
        <f t="shared" si="5"/>
        <v>9.7699999999999995E-2</v>
      </c>
      <c r="P90" s="234">
        <f t="shared" si="5"/>
        <v>0.1701</v>
      </c>
      <c r="Q90" s="234">
        <f t="shared" si="5"/>
        <v>0.44390000000000002</v>
      </c>
    </row>
    <row r="91" spans="1:17" s="212" customFormat="1" ht="13.5" customHeight="1" x14ac:dyDescent="0.2">
      <c r="A91" s="232">
        <v>85</v>
      </c>
      <c r="B91" s="233">
        <v>8.5000000000000006E-2</v>
      </c>
      <c r="C91" s="236">
        <v>8.3199999999999996E-2</v>
      </c>
      <c r="D91" s="236">
        <v>0.1449</v>
      </c>
      <c r="E91" s="237">
        <v>0.3805</v>
      </c>
      <c r="G91" s="232">
        <v>85</v>
      </c>
      <c r="H91" s="233">
        <v>8.5000000000000006E-2</v>
      </c>
      <c r="I91" s="234">
        <f t="shared" si="4"/>
        <v>9.11E-2</v>
      </c>
      <c r="J91" s="234">
        <f t="shared" si="4"/>
        <v>0.15870000000000001</v>
      </c>
      <c r="K91" s="234">
        <f t="shared" si="4"/>
        <v>0.41660000000000003</v>
      </c>
      <c r="M91" s="232">
        <v>85</v>
      </c>
      <c r="N91" s="233">
        <v>8.5000000000000006E-2</v>
      </c>
      <c r="O91" s="234">
        <f t="shared" si="5"/>
        <v>9.9000000000000005E-2</v>
      </c>
      <c r="P91" s="234">
        <f t="shared" si="5"/>
        <v>0.1724</v>
      </c>
      <c r="Q91" s="234">
        <f t="shared" si="5"/>
        <v>0.45279999999999998</v>
      </c>
    </row>
    <row r="92" spans="1:17" s="212" customFormat="1" ht="13.5" customHeight="1" x14ac:dyDescent="0.2">
      <c r="A92" s="232">
        <v>86</v>
      </c>
      <c r="B92" s="233">
        <v>8.5999999999999993E-2</v>
      </c>
      <c r="C92" s="236">
        <v>8.4199999999999997E-2</v>
      </c>
      <c r="D92" s="236">
        <v>0.1469</v>
      </c>
      <c r="E92" s="237">
        <v>0.38790000000000002</v>
      </c>
      <c r="G92" s="232">
        <v>86</v>
      </c>
      <c r="H92" s="233">
        <v>8.5999999999999993E-2</v>
      </c>
      <c r="I92" s="234">
        <f t="shared" si="4"/>
        <v>9.2200000000000004E-2</v>
      </c>
      <c r="J92" s="234">
        <f t="shared" si="4"/>
        <v>0.16089999999999999</v>
      </c>
      <c r="K92" s="234">
        <f t="shared" si="4"/>
        <v>0.42480000000000001</v>
      </c>
      <c r="M92" s="232">
        <v>86</v>
      </c>
      <c r="N92" s="233">
        <v>8.5999999999999993E-2</v>
      </c>
      <c r="O92" s="234">
        <f t="shared" si="5"/>
        <v>0.1002</v>
      </c>
      <c r="P92" s="234">
        <f t="shared" si="5"/>
        <v>0.17480000000000001</v>
      </c>
      <c r="Q92" s="234">
        <f t="shared" si="5"/>
        <v>0.46160000000000001</v>
      </c>
    </row>
    <row r="93" spans="1:17" s="212" customFormat="1" ht="13.5" customHeight="1" x14ac:dyDescent="0.2">
      <c r="A93" s="232">
        <v>87</v>
      </c>
      <c r="B93" s="233">
        <v>8.6999999999999994E-2</v>
      </c>
      <c r="C93" s="236">
        <v>8.5300000000000001E-2</v>
      </c>
      <c r="D93" s="236">
        <v>0.1489</v>
      </c>
      <c r="E93" s="237">
        <v>0.39539999999999997</v>
      </c>
      <c r="G93" s="232">
        <v>87</v>
      </c>
      <c r="H93" s="233">
        <v>8.6999999999999994E-2</v>
      </c>
      <c r="I93" s="234">
        <f t="shared" si="4"/>
        <v>9.3399999999999997E-2</v>
      </c>
      <c r="J93" s="234">
        <f t="shared" si="4"/>
        <v>0.16300000000000001</v>
      </c>
      <c r="K93" s="234">
        <f t="shared" si="4"/>
        <v>0.433</v>
      </c>
      <c r="M93" s="232">
        <v>87</v>
      </c>
      <c r="N93" s="233">
        <v>8.6999999999999994E-2</v>
      </c>
      <c r="O93" s="234">
        <f t="shared" si="5"/>
        <v>0.10150000000000001</v>
      </c>
      <c r="P93" s="234">
        <f t="shared" si="5"/>
        <v>0.1772</v>
      </c>
      <c r="Q93" s="234">
        <f t="shared" si="5"/>
        <v>0.47049999999999997</v>
      </c>
    </row>
    <row r="94" spans="1:17" s="212" customFormat="1" ht="13.5" customHeight="1" x14ac:dyDescent="0.2">
      <c r="A94" s="232">
        <v>88</v>
      </c>
      <c r="B94" s="233">
        <v>8.7999999999999995E-2</v>
      </c>
      <c r="C94" s="236">
        <v>8.6400000000000005E-2</v>
      </c>
      <c r="D94" s="236">
        <v>0.15079999999999999</v>
      </c>
      <c r="E94" s="237">
        <v>0.40300000000000002</v>
      </c>
      <c r="G94" s="232">
        <v>88</v>
      </c>
      <c r="H94" s="233">
        <v>8.7999999999999995E-2</v>
      </c>
      <c r="I94" s="234">
        <f t="shared" si="4"/>
        <v>9.4600000000000004E-2</v>
      </c>
      <c r="J94" s="234">
        <f t="shared" si="4"/>
        <v>0.1651</v>
      </c>
      <c r="K94" s="234">
        <f t="shared" si="4"/>
        <v>0.44130000000000003</v>
      </c>
      <c r="M94" s="232">
        <v>88</v>
      </c>
      <c r="N94" s="233">
        <v>8.7999999999999995E-2</v>
      </c>
      <c r="O94" s="234">
        <f t="shared" si="5"/>
        <v>0.1028</v>
      </c>
      <c r="P94" s="234">
        <f t="shared" si="5"/>
        <v>0.17949999999999999</v>
      </c>
      <c r="Q94" s="234">
        <f t="shared" si="5"/>
        <v>0.47960000000000003</v>
      </c>
    </row>
    <row r="95" spans="1:17" s="212" customFormat="1" ht="13.5" customHeight="1" x14ac:dyDescent="0.2">
      <c r="A95" s="232">
        <v>89</v>
      </c>
      <c r="B95" s="233">
        <v>8.8999999999999996E-2</v>
      </c>
      <c r="C95" s="236">
        <v>8.7400000000000005E-2</v>
      </c>
      <c r="D95" s="236">
        <v>0.15279999999999999</v>
      </c>
      <c r="E95" s="237">
        <v>0.41060000000000002</v>
      </c>
      <c r="G95" s="232">
        <v>89</v>
      </c>
      <c r="H95" s="233">
        <v>8.8999999999999996E-2</v>
      </c>
      <c r="I95" s="234">
        <f t="shared" si="4"/>
        <v>9.5699999999999993E-2</v>
      </c>
      <c r="J95" s="234">
        <f t="shared" si="4"/>
        <v>0.1673</v>
      </c>
      <c r="K95" s="234">
        <f t="shared" si="4"/>
        <v>0.4496</v>
      </c>
      <c r="M95" s="232">
        <v>89</v>
      </c>
      <c r="N95" s="233">
        <v>8.8999999999999996E-2</v>
      </c>
      <c r="O95" s="234">
        <f t="shared" si="5"/>
        <v>0.104</v>
      </c>
      <c r="P95" s="234">
        <f t="shared" si="5"/>
        <v>0.18179999999999999</v>
      </c>
      <c r="Q95" s="234">
        <f t="shared" si="5"/>
        <v>0.48859999999999998</v>
      </c>
    </row>
    <row r="96" spans="1:17" s="212" customFormat="1" ht="13.5" customHeight="1" x14ac:dyDescent="0.2">
      <c r="A96" s="232">
        <v>90</v>
      </c>
      <c r="B96" s="233">
        <v>0.09</v>
      </c>
      <c r="C96" s="236">
        <v>8.8499999999999995E-2</v>
      </c>
      <c r="D96" s="236">
        <v>0.15479999999999999</v>
      </c>
      <c r="E96" s="237">
        <v>0.41820000000000002</v>
      </c>
      <c r="G96" s="232">
        <v>90</v>
      </c>
      <c r="H96" s="233">
        <v>0.09</v>
      </c>
      <c r="I96" s="234">
        <f t="shared" si="4"/>
        <v>9.69E-2</v>
      </c>
      <c r="J96" s="234">
        <f t="shared" si="4"/>
        <v>0.16950000000000001</v>
      </c>
      <c r="K96" s="234">
        <f t="shared" si="4"/>
        <v>0.45789999999999997</v>
      </c>
      <c r="M96" s="232">
        <v>90</v>
      </c>
      <c r="N96" s="233">
        <v>0.09</v>
      </c>
      <c r="O96" s="234">
        <f t="shared" si="5"/>
        <v>0.1053</v>
      </c>
      <c r="P96" s="234">
        <f t="shared" si="5"/>
        <v>0.1842</v>
      </c>
      <c r="Q96" s="234">
        <f t="shared" si="5"/>
        <v>0.49769999999999998</v>
      </c>
    </row>
    <row r="97" spans="1:17" s="212" customFormat="1" ht="13.5" customHeight="1" x14ac:dyDescent="0.2">
      <c r="A97" s="232">
        <v>91</v>
      </c>
      <c r="B97" s="233">
        <v>9.0999999999999998E-2</v>
      </c>
      <c r="C97" s="236">
        <v>8.9399999999999993E-2</v>
      </c>
      <c r="D97" s="236">
        <v>0.15620000000000001</v>
      </c>
      <c r="E97" s="237">
        <v>0.4199</v>
      </c>
      <c r="G97" s="232">
        <v>91</v>
      </c>
      <c r="H97" s="233">
        <v>9.0999999999999998E-2</v>
      </c>
      <c r="I97" s="234">
        <f t="shared" si="4"/>
        <v>9.7900000000000001E-2</v>
      </c>
      <c r="J97" s="234">
        <f t="shared" si="4"/>
        <v>0.17100000000000001</v>
      </c>
      <c r="K97" s="234">
        <f t="shared" si="4"/>
        <v>0.45979999999999999</v>
      </c>
      <c r="M97" s="232">
        <v>91</v>
      </c>
      <c r="N97" s="233">
        <v>9.0999999999999998E-2</v>
      </c>
      <c r="O97" s="234">
        <f t="shared" si="5"/>
        <v>0.10639999999999999</v>
      </c>
      <c r="P97" s="234">
        <f t="shared" si="5"/>
        <v>0.18590000000000001</v>
      </c>
      <c r="Q97" s="234">
        <f t="shared" si="5"/>
        <v>0.49969999999999998</v>
      </c>
    </row>
    <row r="98" spans="1:17" s="212" customFormat="1" ht="13.5" customHeight="1" x14ac:dyDescent="0.2">
      <c r="A98" s="232">
        <v>92</v>
      </c>
      <c r="B98" s="233">
        <v>9.1999999999999998E-2</v>
      </c>
      <c r="C98" s="236">
        <v>9.0300000000000005E-2</v>
      </c>
      <c r="D98" s="236">
        <v>0.15770000000000001</v>
      </c>
      <c r="E98" s="237">
        <v>0.42159999999999997</v>
      </c>
      <c r="G98" s="232">
        <v>92</v>
      </c>
      <c r="H98" s="233">
        <v>9.1999999999999998E-2</v>
      </c>
      <c r="I98" s="234">
        <f t="shared" si="4"/>
        <v>9.8900000000000002E-2</v>
      </c>
      <c r="J98" s="234">
        <f t="shared" si="4"/>
        <v>0.17269999999999999</v>
      </c>
      <c r="K98" s="234">
        <f t="shared" si="4"/>
        <v>0.4617</v>
      </c>
      <c r="M98" s="232">
        <v>92</v>
      </c>
      <c r="N98" s="233">
        <v>9.1999999999999998E-2</v>
      </c>
      <c r="O98" s="234">
        <f t="shared" si="5"/>
        <v>0.1075</v>
      </c>
      <c r="P98" s="234">
        <f t="shared" si="5"/>
        <v>0.18770000000000001</v>
      </c>
      <c r="Q98" s="234">
        <f t="shared" si="5"/>
        <v>0.50170000000000003</v>
      </c>
    </row>
    <row r="99" spans="1:17" s="212" customFormat="1" ht="13.5" customHeight="1" x14ac:dyDescent="0.2">
      <c r="A99" s="232">
        <v>93</v>
      </c>
      <c r="B99" s="233">
        <v>9.2999999999999999E-2</v>
      </c>
      <c r="C99" s="236">
        <v>9.1200000000000003E-2</v>
      </c>
      <c r="D99" s="236">
        <v>0.15909999999999999</v>
      </c>
      <c r="E99" s="237">
        <v>0.42330000000000001</v>
      </c>
      <c r="G99" s="232">
        <v>93</v>
      </c>
      <c r="H99" s="233">
        <v>9.2999999999999999E-2</v>
      </c>
      <c r="I99" s="234">
        <f t="shared" si="4"/>
        <v>9.9900000000000003E-2</v>
      </c>
      <c r="J99" s="234">
        <f t="shared" si="4"/>
        <v>0.17419999999999999</v>
      </c>
      <c r="K99" s="234">
        <f t="shared" si="4"/>
        <v>0.46350000000000002</v>
      </c>
      <c r="M99" s="232">
        <v>93</v>
      </c>
      <c r="N99" s="233">
        <v>9.2999999999999999E-2</v>
      </c>
      <c r="O99" s="234">
        <f t="shared" si="5"/>
        <v>0.1085</v>
      </c>
      <c r="P99" s="234">
        <f t="shared" si="5"/>
        <v>0.1893</v>
      </c>
      <c r="Q99" s="234">
        <f t="shared" si="5"/>
        <v>0.50370000000000004</v>
      </c>
    </row>
    <row r="100" spans="1:17" s="212" customFormat="1" ht="13.5" customHeight="1" x14ac:dyDescent="0.2">
      <c r="A100" s="232">
        <v>94</v>
      </c>
      <c r="B100" s="233">
        <v>9.4E-2</v>
      </c>
      <c r="C100" s="236">
        <v>9.2100000000000001E-2</v>
      </c>
      <c r="D100" s="236">
        <v>0.16059999999999999</v>
      </c>
      <c r="E100" s="237">
        <v>0.42499999999999999</v>
      </c>
      <c r="G100" s="232">
        <v>94</v>
      </c>
      <c r="H100" s="233">
        <v>9.4E-2</v>
      </c>
      <c r="I100" s="234">
        <f t="shared" si="4"/>
        <v>0.1008</v>
      </c>
      <c r="J100" s="234">
        <f t="shared" si="4"/>
        <v>0.1759</v>
      </c>
      <c r="K100" s="234">
        <f t="shared" si="4"/>
        <v>0.46539999999999998</v>
      </c>
      <c r="M100" s="232">
        <v>94</v>
      </c>
      <c r="N100" s="233">
        <v>9.4E-2</v>
      </c>
      <c r="O100" s="234">
        <f t="shared" si="5"/>
        <v>0.1096</v>
      </c>
      <c r="P100" s="234">
        <f t="shared" si="5"/>
        <v>0.19109999999999999</v>
      </c>
      <c r="Q100" s="234">
        <f t="shared" si="5"/>
        <v>0.50580000000000003</v>
      </c>
    </row>
    <row r="101" spans="1:17" s="212" customFormat="1" ht="13.5" customHeight="1" x14ac:dyDescent="0.2">
      <c r="A101" s="232">
        <v>95</v>
      </c>
      <c r="B101" s="233">
        <v>9.5000000000000001E-2</v>
      </c>
      <c r="C101" s="236">
        <v>9.2999999999999999E-2</v>
      </c>
      <c r="D101" s="236">
        <v>0.16200000000000001</v>
      </c>
      <c r="E101" s="237">
        <v>0.42659999999999998</v>
      </c>
      <c r="G101" s="232">
        <v>95</v>
      </c>
      <c r="H101" s="233">
        <v>9.5000000000000001E-2</v>
      </c>
      <c r="I101" s="234">
        <f t="shared" si="4"/>
        <v>0.1018</v>
      </c>
      <c r="J101" s="234">
        <f t="shared" si="4"/>
        <v>0.1774</v>
      </c>
      <c r="K101" s="234">
        <f t="shared" si="4"/>
        <v>0.46710000000000002</v>
      </c>
      <c r="M101" s="232">
        <v>95</v>
      </c>
      <c r="N101" s="233">
        <v>9.5000000000000001E-2</v>
      </c>
      <c r="O101" s="234">
        <f t="shared" si="5"/>
        <v>0.11070000000000001</v>
      </c>
      <c r="P101" s="234">
        <f t="shared" si="5"/>
        <v>0.1928</v>
      </c>
      <c r="Q101" s="234">
        <f t="shared" si="5"/>
        <v>0.50770000000000004</v>
      </c>
    </row>
    <row r="102" spans="1:17" s="212" customFormat="1" ht="13.5" customHeight="1" x14ac:dyDescent="0.2">
      <c r="A102" s="232">
        <v>96</v>
      </c>
      <c r="B102" s="233">
        <v>9.6000000000000002E-2</v>
      </c>
      <c r="C102" s="236">
        <v>9.3899999999999997E-2</v>
      </c>
      <c r="D102" s="236">
        <v>0.16350000000000001</v>
      </c>
      <c r="E102" s="237">
        <v>0.42830000000000001</v>
      </c>
      <c r="G102" s="232">
        <v>96</v>
      </c>
      <c r="H102" s="233">
        <v>9.6000000000000002E-2</v>
      </c>
      <c r="I102" s="234">
        <f t="shared" si="4"/>
        <v>0.1028</v>
      </c>
      <c r="J102" s="234">
        <f t="shared" si="4"/>
        <v>0.17899999999999999</v>
      </c>
      <c r="K102" s="234">
        <f t="shared" si="4"/>
        <v>0.46899999999999997</v>
      </c>
      <c r="M102" s="232">
        <v>96</v>
      </c>
      <c r="N102" s="233">
        <v>9.6000000000000002E-2</v>
      </c>
      <c r="O102" s="234">
        <f t="shared" si="5"/>
        <v>0.11169999999999999</v>
      </c>
      <c r="P102" s="234">
        <f t="shared" si="5"/>
        <v>0.1946</v>
      </c>
      <c r="Q102" s="234">
        <f t="shared" si="5"/>
        <v>0.50970000000000004</v>
      </c>
    </row>
    <row r="103" spans="1:17" s="212" customFormat="1" ht="13.5" customHeight="1" x14ac:dyDescent="0.2">
      <c r="A103" s="232">
        <v>97</v>
      </c>
      <c r="B103" s="233">
        <v>9.7000000000000003E-2</v>
      </c>
      <c r="C103" s="236">
        <v>9.4799999999999995E-2</v>
      </c>
      <c r="D103" s="236">
        <v>0.16500000000000001</v>
      </c>
      <c r="E103" s="237">
        <v>0.43</v>
      </c>
      <c r="G103" s="232">
        <v>97</v>
      </c>
      <c r="H103" s="233">
        <v>9.7000000000000003E-2</v>
      </c>
      <c r="I103" s="234">
        <f t="shared" si="4"/>
        <v>0.1038</v>
      </c>
      <c r="J103" s="234">
        <f t="shared" si="4"/>
        <v>0.1807</v>
      </c>
      <c r="K103" s="234">
        <f t="shared" si="4"/>
        <v>0.47089999999999999</v>
      </c>
      <c r="M103" s="232">
        <v>97</v>
      </c>
      <c r="N103" s="233">
        <v>9.7000000000000003E-2</v>
      </c>
      <c r="O103" s="234">
        <f t="shared" si="5"/>
        <v>0.1128</v>
      </c>
      <c r="P103" s="234">
        <f t="shared" si="5"/>
        <v>0.19639999999999999</v>
      </c>
      <c r="Q103" s="234">
        <f t="shared" si="5"/>
        <v>0.51170000000000004</v>
      </c>
    </row>
    <row r="104" spans="1:17" s="212" customFormat="1" ht="13.5" customHeight="1" x14ac:dyDescent="0.2">
      <c r="A104" s="232">
        <v>98</v>
      </c>
      <c r="B104" s="233">
        <v>9.8000000000000004E-2</v>
      </c>
      <c r="C104" s="236">
        <v>9.5699999999999993E-2</v>
      </c>
      <c r="D104" s="236">
        <v>0.16639999999999999</v>
      </c>
      <c r="E104" s="237">
        <v>0.43169999999999997</v>
      </c>
      <c r="G104" s="232">
        <v>98</v>
      </c>
      <c r="H104" s="233">
        <v>9.8000000000000004E-2</v>
      </c>
      <c r="I104" s="234">
        <f t="shared" si="4"/>
        <v>0.1048</v>
      </c>
      <c r="J104" s="234">
        <f t="shared" si="4"/>
        <v>0.1822</v>
      </c>
      <c r="K104" s="234">
        <f t="shared" si="4"/>
        <v>0.47270000000000001</v>
      </c>
      <c r="M104" s="232">
        <v>98</v>
      </c>
      <c r="N104" s="233">
        <v>9.8000000000000004E-2</v>
      </c>
      <c r="O104" s="234">
        <f t="shared" si="5"/>
        <v>0.1139</v>
      </c>
      <c r="P104" s="234">
        <f t="shared" si="5"/>
        <v>0.19800000000000001</v>
      </c>
      <c r="Q104" s="234">
        <f t="shared" si="5"/>
        <v>0.51370000000000005</v>
      </c>
    </row>
    <row r="105" spans="1:17" s="212" customFormat="1" ht="13.5" customHeight="1" x14ac:dyDescent="0.2">
      <c r="A105" s="232">
        <v>99</v>
      </c>
      <c r="B105" s="233">
        <v>9.9000000000000005E-2</v>
      </c>
      <c r="C105" s="236">
        <v>9.6600000000000005E-2</v>
      </c>
      <c r="D105" s="236">
        <v>0.16789999999999999</v>
      </c>
      <c r="E105" s="237">
        <v>0.43340000000000001</v>
      </c>
      <c r="G105" s="232">
        <v>99</v>
      </c>
      <c r="H105" s="233">
        <v>9.9000000000000005E-2</v>
      </c>
      <c r="I105" s="234">
        <f t="shared" si="4"/>
        <v>0.10580000000000001</v>
      </c>
      <c r="J105" s="234">
        <f t="shared" si="4"/>
        <v>0.18390000000000001</v>
      </c>
      <c r="K105" s="234">
        <f t="shared" si="4"/>
        <v>0.47460000000000002</v>
      </c>
      <c r="M105" s="232">
        <v>99</v>
      </c>
      <c r="N105" s="233">
        <v>9.9000000000000005E-2</v>
      </c>
      <c r="O105" s="234">
        <f t="shared" si="5"/>
        <v>0.115</v>
      </c>
      <c r="P105" s="234">
        <f t="shared" si="5"/>
        <v>0.19980000000000001</v>
      </c>
      <c r="Q105" s="234">
        <f t="shared" si="5"/>
        <v>0.51570000000000005</v>
      </c>
    </row>
    <row r="106" spans="1:17" s="212" customFormat="1" ht="13.5" customHeight="1" x14ac:dyDescent="0.2">
      <c r="A106" s="232">
        <v>100</v>
      </c>
      <c r="B106" s="233">
        <v>0.1</v>
      </c>
      <c r="C106" s="236">
        <v>9.7500000000000003E-2</v>
      </c>
      <c r="D106" s="236">
        <v>0.16930000000000001</v>
      </c>
      <c r="E106" s="237">
        <v>0.435</v>
      </c>
      <c r="G106" s="232">
        <v>100</v>
      </c>
      <c r="H106" s="233">
        <v>0.1</v>
      </c>
      <c r="I106" s="234">
        <f t="shared" si="4"/>
        <v>0.10680000000000001</v>
      </c>
      <c r="J106" s="234">
        <f t="shared" si="4"/>
        <v>0.18540000000000001</v>
      </c>
      <c r="K106" s="234">
        <f t="shared" si="4"/>
        <v>0.4763</v>
      </c>
      <c r="M106" s="232">
        <v>100</v>
      </c>
      <c r="N106" s="233">
        <v>0.1</v>
      </c>
      <c r="O106" s="234">
        <f t="shared" si="5"/>
        <v>0.11600000000000001</v>
      </c>
      <c r="P106" s="234">
        <f t="shared" si="5"/>
        <v>0.20150000000000001</v>
      </c>
      <c r="Q106" s="234">
        <f t="shared" si="5"/>
        <v>0.51770000000000005</v>
      </c>
    </row>
    <row r="107" spans="1:17" s="212" customFormat="1" ht="13.5" customHeight="1" x14ac:dyDescent="0.2">
      <c r="A107" s="232">
        <v>101</v>
      </c>
      <c r="B107" s="233">
        <v>0.10100000000000001</v>
      </c>
      <c r="C107" s="236">
        <v>9.8400000000000001E-2</v>
      </c>
      <c r="D107" s="236">
        <v>0.17080000000000001</v>
      </c>
      <c r="E107" s="237">
        <v>0.43669999999999998</v>
      </c>
      <c r="G107" s="232">
        <v>101</v>
      </c>
      <c r="H107" s="238">
        <v>0.10100000000000001</v>
      </c>
      <c r="I107" s="234">
        <f t="shared" si="4"/>
        <v>0.1077</v>
      </c>
      <c r="J107" s="234">
        <f t="shared" si="4"/>
        <v>0.187</v>
      </c>
      <c r="K107" s="234">
        <f t="shared" si="4"/>
        <v>0.47820000000000001</v>
      </c>
      <c r="M107" s="232">
        <v>101</v>
      </c>
      <c r="N107" s="238">
        <v>0.10100000000000001</v>
      </c>
      <c r="O107" s="234">
        <f t="shared" si="5"/>
        <v>0.1171</v>
      </c>
      <c r="P107" s="234">
        <f t="shared" si="5"/>
        <v>0.20330000000000001</v>
      </c>
      <c r="Q107" s="234">
        <f t="shared" si="5"/>
        <v>0.51970000000000005</v>
      </c>
    </row>
    <row r="108" spans="1:17" s="212" customFormat="1" ht="13.5" customHeight="1" x14ac:dyDescent="0.2">
      <c r="A108" s="232">
        <v>102</v>
      </c>
      <c r="B108" s="233">
        <v>0.10199999999999999</v>
      </c>
      <c r="C108" s="236">
        <v>9.9299999999999999E-2</v>
      </c>
      <c r="D108" s="236">
        <v>0.17219999999999999</v>
      </c>
      <c r="E108" s="237">
        <v>0.43840000000000001</v>
      </c>
      <c r="G108" s="232">
        <v>102</v>
      </c>
      <c r="H108" s="238">
        <v>0.10199999999999999</v>
      </c>
      <c r="I108" s="234">
        <f t="shared" si="4"/>
        <v>0.1087</v>
      </c>
      <c r="J108" s="234">
        <f t="shared" si="4"/>
        <v>0.18859999999999999</v>
      </c>
      <c r="K108" s="234">
        <f t="shared" si="4"/>
        <v>0.48</v>
      </c>
      <c r="M108" s="232">
        <v>102</v>
      </c>
      <c r="N108" s="238">
        <v>0.10199999999999999</v>
      </c>
      <c r="O108" s="234">
        <f t="shared" si="5"/>
        <v>0.1182</v>
      </c>
      <c r="P108" s="234">
        <f t="shared" si="5"/>
        <v>0.2049</v>
      </c>
      <c r="Q108" s="234">
        <f t="shared" si="5"/>
        <v>0.52170000000000005</v>
      </c>
    </row>
    <row r="109" spans="1:17" s="212" customFormat="1" ht="13.5" customHeight="1" x14ac:dyDescent="0.2">
      <c r="A109" s="232">
        <v>103</v>
      </c>
      <c r="B109" s="233">
        <v>0.10299999999999999</v>
      </c>
      <c r="C109" s="236">
        <v>0.1004</v>
      </c>
      <c r="D109" s="236">
        <v>0.17430000000000001</v>
      </c>
      <c r="E109" s="237">
        <v>0.44640000000000002</v>
      </c>
      <c r="G109" s="232">
        <v>103</v>
      </c>
      <c r="H109" s="238">
        <v>0.10299999999999999</v>
      </c>
      <c r="I109" s="234">
        <f t="shared" si="4"/>
        <v>0.1099</v>
      </c>
      <c r="J109" s="234">
        <f t="shared" si="4"/>
        <v>0.19089999999999999</v>
      </c>
      <c r="K109" s="234">
        <f t="shared" si="4"/>
        <v>0.48880000000000001</v>
      </c>
      <c r="M109" s="232">
        <v>103</v>
      </c>
      <c r="N109" s="238">
        <v>0.10299999999999999</v>
      </c>
      <c r="O109" s="234">
        <f t="shared" si="5"/>
        <v>0.1195</v>
      </c>
      <c r="P109" s="234">
        <f t="shared" si="5"/>
        <v>0.2074</v>
      </c>
      <c r="Q109" s="234">
        <f t="shared" si="5"/>
        <v>0.53120000000000001</v>
      </c>
    </row>
    <row r="110" spans="1:17" s="212" customFormat="1" ht="13.5" customHeight="1" x14ac:dyDescent="0.2">
      <c r="A110" s="232">
        <v>104</v>
      </c>
      <c r="B110" s="233">
        <v>0.104</v>
      </c>
      <c r="C110" s="236">
        <v>0.10150000000000001</v>
      </c>
      <c r="D110" s="236">
        <v>0.17630000000000001</v>
      </c>
      <c r="E110" s="237">
        <v>0.45450000000000002</v>
      </c>
      <c r="G110" s="232">
        <v>104</v>
      </c>
      <c r="H110" s="238">
        <v>0.104</v>
      </c>
      <c r="I110" s="234">
        <f t="shared" si="4"/>
        <v>0.1111</v>
      </c>
      <c r="J110" s="234">
        <f t="shared" si="4"/>
        <v>0.193</v>
      </c>
      <c r="K110" s="234">
        <f t="shared" si="4"/>
        <v>0.49769999999999998</v>
      </c>
      <c r="M110" s="232">
        <v>104</v>
      </c>
      <c r="N110" s="238">
        <v>0.104</v>
      </c>
      <c r="O110" s="234">
        <f t="shared" si="5"/>
        <v>0.1208</v>
      </c>
      <c r="P110" s="234">
        <f t="shared" si="5"/>
        <v>0.20979999999999999</v>
      </c>
      <c r="Q110" s="234">
        <f t="shared" si="5"/>
        <v>0.54090000000000005</v>
      </c>
    </row>
    <row r="111" spans="1:17" s="212" customFormat="1" ht="13.5" customHeight="1" x14ac:dyDescent="0.2">
      <c r="A111" s="232">
        <v>105</v>
      </c>
      <c r="B111" s="233">
        <v>0.105</v>
      </c>
      <c r="C111" s="236">
        <v>0.1026</v>
      </c>
      <c r="D111" s="236">
        <v>0.17829999999999999</v>
      </c>
      <c r="E111" s="237">
        <v>0.46260000000000001</v>
      </c>
      <c r="G111" s="232">
        <v>105</v>
      </c>
      <c r="H111" s="238">
        <v>0.105</v>
      </c>
      <c r="I111" s="234">
        <f t="shared" si="4"/>
        <v>0.1123</v>
      </c>
      <c r="J111" s="234">
        <f t="shared" si="4"/>
        <v>0.19520000000000001</v>
      </c>
      <c r="K111" s="234">
        <f t="shared" si="4"/>
        <v>0.50649999999999995</v>
      </c>
      <c r="M111" s="232">
        <v>105</v>
      </c>
      <c r="N111" s="238">
        <v>0.105</v>
      </c>
      <c r="O111" s="234">
        <f t="shared" si="5"/>
        <v>0.1221</v>
      </c>
      <c r="P111" s="234">
        <f t="shared" si="5"/>
        <v>0.2122</v>
      </c>
      <c r="Q111" s="234">
        <f t="shared" si="5"/>
        <v>0.55049999999999999</v>
      </c>
    </row>
    <row r="112" spans="1:17" s="212" customFormat="1" ht="13.5" customHeight="1" x14ac:dyDescent="0.2">
      <c r="A112" s="232">
        <v>106</v>
      </c>
      <c r="B112" s="233">
        <v>0.106</v>
      </c>
      <c r="C112" s="236">
        <v>0.1036</v>
      </c>
      <c r="D112" s="236">
        <v>0.1804</v>
      </c>
      <c r="E112" s="237">
        <v>0.47070000000000001</v>
      </c>
      <c r="G112" s="232">
        <v>106</v>
      </c>
      <c r="H112" s="238">
        <v>0.106</v>
      </c>
      <c r="I112" s="234">
        <f t="shared" si="4"/>
        <v>0.1134</v>
      </c>
      <c r="J112" s="234">
        <f t="shared" si="4"/>
        <v>0.19750000000000001</v>
      </c>
      <c r="K112" s="234">
        <f t="shared" si="4"/>
        <v>0.51539999999999997</v>
      </c>
      <c r="M112" s="232">
        <v>106</v>
      </c>
      <c r="N112" s="238">
        <v>0.106</v>
      </c>
      <c r="O112" s="234">
        <f t="shared" si="5"/>
        <v>0.12330000000000001</v>
      </c>
      <c r="P112" s="234">
        <f t="shared" si="5"/>
        <v>0.2147</v>
      </c>
      <c r="Q112" s="234">
        <f t="shared" si="5"/>
        <v>0.56010000000000004</v>
      </c>
    </row>
    <row r="113" spans="1:17" s="212" customFormat="1" ht="13.5" customHeight="1" x14ac:dyDescent="0.2">
      <c r="A113" s="232">
        <v>107</v>
      </c>
      <c r="B113" s="233">
        <v>0.107</v>
      </c>
      <c r="C113" s="236">
        <v>0.1047</v>
      </c>
      <c r="D113" s="236">
        <v>0.18240000000000001</v>
      </c>
      <c r="E113" s="237">
        <v>0.47889999999999999</v>
      </c>
      <c r="G113" s="232">
        <v>107</v>
      </c>
      <c r="H113" s="238">
        <v>0.107</v>
      </c>
      <c r="I113" s="234">
        <f t="shared" si="4"/>
        <v>0.11459999999999999</v>
      </c>
      <c r="J113" s="234">
        <f t="shared" si="4"/>
        <v>0.19969999999999999</v>
      </c>
      <c r="K113" s="234">
        <f t="shared" si="4"/>
        <v>0.52439999999999998</v>
      </c>
      <c r="M113" s="232">
        <v>107</v>
      </c>
      <c r="N113" s="238">
        <v>0.107</v>
      </c>
      <c r="O113" s="234">
        <f t="shared" si="5"/>
        <v>0.1246</v>
      </c>
      <c r="P113" s="234">
        <f t="shared" si="5"/>
        <v>0.21709999999999999</v>
      </c>
      <c r="Q113" s="234">
        <f t="shared" si="5"/>
        <v>0.56989999999999996</v>
      </c>
    </row>
    <row r="114" spans="1:17" s="212" customFormat="1" ht="13.5" customHeight="1" x14ac:dyDescent="0.2">
      <c r="A114" s="232">
        <v>108</v>
      </c>
      <c r="B114" s="233">
        <v>0.108</v>
      </c>
      <c r="C114" s="236">
        <v>0.10580000000000001</v>
      </c>
      <c r="D114" s="236">
        <v>0.1845</v>
      </c>
      <c r="E114" s="237">
        <v>0.48720000000000002</v>
      </c>
      <c r="G114" s="232">
        <v>108</v>
      </c>
      <c r="H114" s="238">
        <v>0.108</v>
      </c>
      <c r="I114" s="234">
        <f t="shared" si="4"/>
        <v>0.1159</v>
      </c>
      <c r="J114" s="234">
        <f t="shared" si="4"/>
        <v>0.20200000000000001</v>
      </c>
      <c r="K114" s="234">
        <f t="shared" si="4"/>
        <v>0.53349999999999997</v>
      </c>
      <c r="M114" s="232">
        <v>108</v>
      </c>
      <c r="N114" s="238">
        <v>0.108</v>
      </c>
      <c r="O114" s="234">
        <f t="shared" si="5"/>
        <v>0.12590000000000001</v>
      </c>
      <c r="P114" s="234">
        <f t="shared" si="5"/>
        <v>0.21959999999999999</v>
      </c>
      <c r="Q114" s="234">
        <f t="shared" si="5"/>
        <v>0.57979999999999998</v>
      </c>
    </row>
    <row r="115" spans="1:17" s="212" customFormat="1" ht="13.5" customHeight="1" x14ac:dyDescent="0.2">
      <c r="A115" s="232">
        <v>109</v>
      </c>
      <c r="B115" s="233">
        <v>0.109</v>
      </c>
      <c r="C115" s="236">
        <v>0.1069</v>
      </c>
      <c r="D115" s="236">
        <v>0.1865</v>
      </c>
      <c r="E115" s="237">
        <v>0.49540000000000001</v>
      </c>
      <c r="G115" s="232">
        <v>109</v>
      </c>
      <c r="H115" s="238">
        <v>0.109</v>
      </c>
      <c r="I115" s="234">
        <f t="shared" si="4"/>
        <v>0.1171</v>
      </c>
      <c r="J115" s="234">
        <f t="shared" si="4"/>
        <v>0.20419999999999999</v>
      </c>
      <c r="K115" s="234">
        <f t="shared" si="4"/>
        <v>0.54249999999999998</v>
      </c>
      <c r="M115" s="232">
        <v>109</v>
      </c>
      <c r="N115" s="238">
        <v>0.109</v>
      </c>
      <c r="O115" s="234">
        <f t="shared" si="5"/>
        <v>0.12720000000000001</v>
      </c>
      <c r="P115" s="234">
        <f t="shared" si="5"/>
        <v>0.22189999999999999</v>
      </c>
      <c r="Q115" s="234">
        <f t="shared" si="5"/>
        <v>0.58950000000000002</v>
      </c>
    </row>
    <row r="116" spans="1:17" s="212" customFormat="1" ht="13.5" customHeight="1" x14ac:dyDescent="0.2">
      <c r="A116" s="232">
        <v>110</v>
      </c>
      <c r="B116" s="233">
        <v>0.11</v>
      </c>
      <c r="C116" s="236">
        <v>0.1079</v>
      </c>
      <c r="D116" s="236">
        <v>0.1885</v>
      </c>
      <c r="E116" s="237">
        <v>0.50370000000000004</v>
      </c>
      <c r="G116" s="232">
        <v>110</v>
      </c>
      <c r="H116" s="238">
        <v>0.11</v>
      </c>
      <c r="I116" s="234">
        <f t="shared" si="4"/>
        <v>0.1182</v>
      </c>
      <c r="J116" s="234">
        <f t="shared" si="4"/>
        <v>0.2064</v>
      </c>
      <c r="K116" s="234">
        <f t="shared" si="4"/>
        <v>0.55159999999999998</v>
      </c>
      <c r="M116" s="232">
        <v>110</v>
      </c>
      <c r="N116" s="238">
        <v>0.11</v>
      </c>
      <c r="O116" s="234">
        <f t="shared" si="5"/>
        <v>0.12839999999999999</v>
      </c>
      <c r="P116" s="234">
        <f t="shared" si="5"/>
        <v>0.2243</v>
      </c>
      <c r="Q116" s="234">
        <f t="shared" si="5"/>
        <v>0.59940000000000004</v>
      </c>
    </row>
    <row r="117" spans="1:17" s="212" customFormat="1" ht="13.5" customHeight="1" x14ac:dyDescent="0.2">
      <c r="A117" s="232">
        <v>111</v>
      </c>
      <c r="B117" s="233">
        <v>0.111</v>
      </c>
      <c r="C117" s="236">
        <v>0.109</v>
      </c>
      <c r="D117" s="236">
        <v>0.19059999999999999</v>
      </c>
      <c r="E117" s="237">
        <v>0.5121</v>
      </c>
      <c r="G117" s="232">
        <v>111</v>
      </c>
      <c r="H117" s="238">
        <v>0.111</v>
      </c>
      <c r="I117" s="234">
        <f t="shared" si="4"/>
        <v>0.11940000000000001</v>
      </c>
      <c r="J117" s="234">
        <f t="shared" si="4"/>
        <v>0.2087</v>
      </c>
      <c r="K117" s="234">
        <f t="shared" si="4"/>
        <v>0.56069999999999998</v>
      </c>
      <c r="M117" s="232">
        <v>111</v>
      </c>
      <c r="N117" s="238">
        <v>0.111</v>
      </c>
      <c r="O117" s="234">
        <f t="shared" si="5"/>
        <v>0.12970000000000001</v>
      </c>
      <c r="P117" s="234">
        <f t="shared" si="5"/>
        <v>0.2268</v>
      </c>
      <c r="Q117" s="234">
        <f t="shared" si="5"/>
        <v>0.60940000000000005</v>
      </c>
    </row>
    <row r="118" spans="1:17" s="212" customFormat="1" ht="13.5" customHeight="1" x14ac:dyDescent="0.2">
      <c r="A118" s="232">
        <v>112</v>
      </c>
      <c r="B118" s="233">
        <v>0.112</v>
      </c>
      <c r="C118" s="236">
        <v>0.1101</v>
      </c>
      <c r="D118" s="236">
        <v>0.19259999999999999</v>
      </c>
      <c r="E118" s="237">
        <v>0.52049999999999996</v>
      </c>
      <c r="G118" s="232">
        <v>112</v>
      </c>
      <c r="H118" s="238">
        <v>0.112</v>
      </c>
      <c r="I118" s="234">
        <f t="shared" si="4"/>
        <v>0.1206</v>
      </c>
      <c r="J118" s="234">
        <f t="shared" si="4"/>
        <v>0.2109</v>
      </c>
      <c r="K118" s="234">
        <f t="shared" si="4"/>
        <v>0.56989999999999996</v>
      </c>
      <c r="M118" s="232">
        <v>112</v>
      </c>
      <c r="N118" s="238">
        <v>0.112</v>
      </c>
      <c r="O118" s="234">
        <f t="shared" si="5"/>
        <v>0.13100000000000001</v>
      </c>
      <c r="P118" s="234">
        <f t="shared" si="5"/>
        <v>0.22919999999999999</v>
      </c>
      <c r="Q118" s="234">
        <f t="shared" si="5"/>
        <v>0.61939999999999995</v>
      </c>
    </row>
    <row r="119" spans="1:17" s="212" customFormat="1" ht="13.5" customHeight="1" x14ac:dyDescent="0.2">
      <c r="A119" s="232">
        <v>113</v>
      </c>
      <c r="B119" s="233">
        <v>0.113</v>
      </c>
      <c r="C119" s="236">
        <v>0.11108303571428571</v>
      </c>
      <c r="D119" s="236">
        <v>0.19431964285714284</v>
      </c>
      <c r="E119" s="237">
        <v>0.52514732142857135</v>
      </c>
      <c r="G119" s="232">
        <v>113</v>
      </c>
      <c r="H119" s="238">
        <v>0.113</v>
      </c>
      <c r="I119" s="234">
        <f t="shared" si="4"/>
        <v>0.1216</v>
      </c>
      <c r="J119" s="234">
        <f t="shared" si="4"/>
        <v>0.21279999999999999</v>
      </c>
      <c r="K119" s="234">
        <f t="shared" si="4"/>
        <v>0.57499999999999996</v>
      </c>
      <c r="M119" s="232">
        <v>113</v>
      </c>
      <c r="N119" s="238">
        <v>0.113</v>
      </c>
      <c r="O119" s="234">
        <f t="shared" si="5"/>
        <v>0.13220000000000001</v>
      </c>
      <c r="P119" s="234">
        <f t="shared" si="5"/>
        <v>0.23119999999999999</v>
      </c>
      <c r="Q119" s="234">
        <f t="shared" si="5"/>
        <v>0.62490000000000001</v>
      </c>
    </row>
    <row r="120" spans="1:17" s="212" customFormat="1" ht="13.5" customHeight="1" x14ac:dyDescent="0.2">
      <c r="A120" s="232">
        <v>114</v>
      </c>
      <c r="B120" s="233">
        <v>0.114</v>
      </c>
      <c r="C120" s="236">
        <v>0.11206607142857143</v>
      </c>
      <c r="D120" s="236">
        <v>0.19603928571428569</v>
      </c>
      <c r="E120" s="237">
        <v>0.52979464285714284</v>
      </c>
      <c r="G120" s="232">
        <v>114</v>
      </c>
      <c r="H120" s="238">
        <v>0.114</v>
      </c>
      <c r="I120" s="234">
        <f t="shared" si="4"/>
        <v>0.1227</v>
      </c>
      <c r="J120" s="234">
        <f t="shared" si="4"/>
        <v>0.2147</v>
      </c>
      <c r="K120" s="234">
        <f t="shared" si="4"/>
        <v>0.58009999999999995</v>
      </c>
      <c r="M120" s="232">
        <v>114</v>
      </c>
      <c r="N120" s="238">
        <v>0.114</v>
      </c>
      <c r="O120" s="234">
        <f t="shared" si="5"/>
        <v>0.13339999999999999</v>
      </c>
      <c r="P120" s="234">
        <f t="shared" si="5"/>
        <v>0.23330000000000001</v>
      </c>
      <c r="Q120" s="234">
        <f t="shared" si="5"/>
        <v>0.63049999999999995</v>
      </c>
    </row>
    <row r="121" spans="1:17" s="212" customFormat="1" ht="13.5" customHeight="1" x14ac:dyDescent="0.2">
      <c r="A121" s="232">
        <v>115</v>
      </c>
      <c r="B121" s="233">
        <v>0.115</v>
      </c>
      <c r="C121" s="236">
        <v>0.11304910714285717</v>
      </c>
      <c r="D121" s="236">
        <v>0.1977589285714286</v>
      </c>
      <c r="E121" s="237">
        <v>0.53444196428571433</v>
      </c>
      <c r="G121" s="232">
        <v>115</v>
      </c>
      <c r="H121" s="238">
        <v>0.115</v>
      </c>
      <c r="I121" s="234">
        <f t="shared" si="4"/>
        <v>0.12379999999999999</v>
      </c>
      <c r="J121" s="234">
        <f t="shared" si="4"/>
        <v>0.2165</v>
      </c>
      <c r="K121" s="234">
        <f t="shared" si="4"/>
        <v>0.58520000000000005</v>
      </c>
      <c r="M121" s="232">
        <v>115</v>
      </c>
      <c r="N121" s="238">
        <v>0.115</v>
      </c>
      <c r="O121" s="234">
        <f t="shared" si="5"/>
        <v>0.13450000000000001</v>
      </c>
      <c r="P121" s="234">
        <f t="shared" si="5"/>
        <v>0.23530000000000001</v>
      </c>
      <c r="Q121" s="234">
        <f t="shared" si="5"/>
        <v>0.63600000000000001</v>
      </c>
    </row>
    <row r="122" spans="1:17" s="212" customFormat="1" ht="13.5" customHeight="1" x14ac:dyDescent="0.2">
      <c r="A122" s="232">
        <v>116</v>
      </c>
      <c r="B122" s="233">
        <v>0.11600000000000001</v>
      </c>
      <c r="C122" s="236">
        <v>0.11403214285714287</v>
      </c>
      <c r="D122" s="236">
        <v>0.19947857142857145</v>
      </c>
      <c r="E122" s="237">
        <v>0.53908928571428572</v>
      </c>
      <c r="G122" s="232">
        <v>116</v>
      </c>
      <c r="H122" s="238">
        <v>0.11600000000000001</v>
      </c>
      <c r="I122" s="234">
        <f t="shared" si="4"/>
        <v>0.1249</v>
      </c>
      <c r="J122" s="234">
        <f t="shared" si="4"/>
        <v>0.21840000000000001</v>
      </c>
      <c r="K122" s="234">
        <f t="shared" si="4"/>
        <v>0.59030000000000005</v>
      </c>
      <c r="M122" s="232">
        <v>116</v>
      </c>
      <c r="N122" s="238">
        <v>0.11600000000000001</v>
      </c>
      <c r="O122" s="234">
        <f t="shared" si="5"/>
        <v>0.13569999999999999</v>
      </c>
      <c r="P122" s="234">
        <f t="shared" si="5"/>
        <v>0.2374</v>
      </c>
      <c r="Q122" s="234">
        <f t="shared" si="5"/>
        <v>0.64149999999999996</v>
      </c>
    </row>
    <row r="123" spans="1:17" s="212" customFormat="1" ht="13.5" customHeight="1" x14ac:dyDescent="0.2">
      <c r="A123" s="232">
        <v>117</v>
      </c>
      <c r="B123" s="233">
        <v>0.11700000000000001</v>
      </c>
      <c r="C123" s="236">
        <v>0.11501517857142858</v>
      </c>
      <c r="D123" s="236">
        <v>0.2011982142857143</v>
      </c>
      <c r="E123" s="237">
        <v>0.5437366071428571</v>
      </c>
      <c r="G123" s="232">
        <v>117</v>
      </c>
      <c r="H123" s="238">
        <v>0.11700000000000001</v>
      </c>
      <c r="I123" s="234">
        <f t="shared" si="4"/>
        <v>0.12590000000000001</v>
      </c>
      <c r="J123" s="234">
        <f t="shared" si="4"/>
        <v>0.2203</v>
      </c>
      <c r="K123" s="234">
        <f t="shared" si="4"/>
        <v>0.59540000000000004</v>
      </c>
      <c r="M123" s="232">
        <v>117</v>
      </c>
      <c r="N123" s="238">
        <v>0.11700000000000001</v>
      </c>
      <c r="O123" s="234">
        <f t="shared" si="5"/>
        <v>0.13689999999999999</v>
      </c>
      <c r="P123" s="234">
        <f t="shared" si="5"/>
        <v>0.2394</v>
      </c>
      <c r="Q123" s="234">
        <f t="shared" si="5"/>
        <v>0.64700000000000002</v>
      </c>
    </row>
    <row r="124" spans="1:17" s="212" customFormat="1" ht="13.5" customHeight="1" x14ac:dyDescent="0.2">
      <c r="A124" s="232">
        <v>118</v>
      </c>
      <c r="B124" s="233">
        <v>0.11799999999999999</v>
      </c>
      <c r="C124" s="236">
        <v>0.11599821428571429</v>
      </c>
      <c r="D124" s="236">
        <v>0.20291785714285715</v>
      </c>
      <c r="E124" s="237">
        <v>0.54838392857142859</v>
      </c>
      <c r="G124" s="232">
        <v>118</v>
      </c>
      <c r="H124" s="238">
        <v>0.11799999999999999</v>
      </c>
      <c r="I124" s="234">
        <f t="shared" si="4"/>
        <v>0.127</v>
      </c>
      <c r="J124" s="234">
        <f t="shared" si="4"/>
        <v>0.22220000000000001</v>
      </c>
      <c r="K124" s="234">
        <f t="shared" si="4"/>
        <v>0.60050000000000003</v>
      </c>
      <c r="M124" s="232">
        <v>118</v>
      </c>
      <c r="N124" s="238">
        <v>0.11799999999999999</v>
      </c>
      <c r="O124" s="234">
        <f t="shared" si="5"/>
        <v>0.13800000000000001</v>
      </c>
      <c r="P124" s="234">
        <f t="shared" si="5"/>
        <v>0.24149999999999999</v>
      </c>
      <c r="Q124" s="234">
        <f t="shared" si="5"/>
        <v>0.65259999999999996</v>
      </c>
    </row>
    <row r="125" spans="1:17" s="212" customFormat="1" ht="13.5" customHeight="1" x14ac:dyDescent="0.2">
      <c r="A125" s="232">
        <v>119</v>
      </c>
      <c r="B125" s="233">
        <v>0.11899999999999999</v>
      </c>
      <c r="C125" s="236">
        <v>0.11698125000000001</v>
      </c>
      <c r="D125" s="236">
        <v>0.2046375</v>
      </c>
      <c r="E125" s="237">
        <v>0.55303124999999997</v>
      </c>
      <c r="G125" s="232">
        <v>119</v>
      </c>
      <c r="H125" s="238">
        <v>0.11899999999999999</v>
      </c>
      <c r="I125" s="234">
        <f t="shared" si="4"/>
        <v>0.12809999999999999</v>
      </c>
      <c r="J125" s="234">
        <f t="shared" si="4"/>
        <v>0.22409999999999999</v>
      </c>
      <c r="K125" s="234">
        <f t="shared" si="4"/>
        <v>0.60560000000000003</v>
      </c>
      <c r="M125" s="232">
        <v>119</v>
      </c>
      <c r="N125" s="238">
        <v>0.11899999999999999</v>
      </c>
      <c r="O125" s="234">
        <f t="shared" si="5"/>
        <v>0.13919999999999999</v>
      </c>
      <c r="P125" s="234">
        <f t="shared" si="5"/>
        <v>0.24349999999999999</v>
      </c>
      <c r="Q125" s="234">
        <f t="shared" si="5"/>
        <v>0.65810000000000002</v>
      </c>
    </row>
    <row r="126" spans="1:17" s="212" customFormat="1" ht="13.5" customHeight="1" x14ac:dyDescent="0.2">
      <c r="A126" s="232">
        <v>120</v>
      </c>
      <c r="B126" s="233">
        <v>0.12</v>
      </c>
      <c r="C126" s="236">
        <v>0.11796428571428572</v>
      </c>
      <c r="D126" s="236">
        <v>0.20635714285714285</v>
      </c>
      <c r="E126" s="237">
        <v>0.55767857142857136</v>
      </c>
      <c r="G126" s="232">
        <v>120</v>
      </c>
      <c r="H126" s="238">
        <v>0.12</v>
      </c>
      <c r="I126" s="234">
        <f t="shared" si="4"/>
        <v>0.12920000000000001</v>
      </c>
      <c r="J126" s="234">
        <f t="shared" si="4"/>
        <v>0.22600000000000001</v>
      </c>
      <c r="K126" s="234">
        <f t="shared" si="4"/>
        <v>0.61070000000000002</v>
      </c>
      <c r="M126" s="232">
        <v>120</v>
      </c>
      <c r="N126" s="238">
        <v>0.12</v>
      </c>
      <c r="O126" s="234">
        <f t="shared" si="5"/>
        <v>0.1404</v>
      </c>
      <c r="P126" s="234">
        <f t="shared" si="5"/>
        <v>0.24560000000000001</v>
      </c>
      <c r="Q126" s="234">
        <f t="shared" si="5"/>
        <v>0.66359999999999997</v>
      </c>
    </row>
    <row r="127" spans="1:17" s="212" customFormat="1" ht="13.5" customHeight="1" x14ac:dyDescent="0.2">
      <c r="A127" s="232">
        <v>121</v>
      </c>
      <c r="B127" s="233">
        <v>0.121</v>
      </c>
      <c r="C127" s="236">
        <v>0.11894732142857142</v>
      </c>
      <c r="D127" s="236">
        <v>0.2080767857142857</v>
      </c>
      <c r="E127" s="237">
        <v>0.56232589285714274</v>
      </c>
      <c r="G127" s="232">
        <v>121</v>
      </c>
      <c r="H127" s="238">
        <v>0.121</v>
      </c>
      <c r="I127" s="234">
        <f t="shared" si="4"/>
        <v>0.13020000000000001</v>
      </c>
      <c r="J127" s="234">
        <f t="shared" si="4"/>
        <v>0.2278</v>
      </c>
      <c r="K127" s="234">
        <f t="shared" si="4"/>
        <v>0.61570000000000003</v>
      </c>
      <c r="M127" s="232">
        <v>121</v>
      </c>
      <c r="N127" s="238">
        <v>0.121</v>
      </c>
      <c r="O127" s="234">
        <f t="shared" si="5"/>
        <v>0.14149999999999999</v>
      </c>
      <c r="P127" s="234">
        <f t="shared" si="5"/>
        <v>0.24759999999999999</v>
      </c>
      <c r="Q127" s="234">
        <f t="shared" si="5"/>
        <v>0.66920000000000002</v>
      </c>
    </row>
    <row r="128" spans="1:17" s="212" customFormat="1" ht="13.5" customHeight="1" x14ac:dyDescent="0.2">
      <c r="A128" s="232">
        <v>122</v>
      </c>
      <c r="B128" s="233">
        <v>0.122</v>
      </c>
      <c r="C128" s="236">
        <v>0.11993035714285713</v>
      </c>
      <c r="D128" s="236">
        <v>0.20979642857142855</v>
      </c>
      <c r="E128" s="237">
        <v>0.56697321428571423</v>
      </c>
      <c r="G128" s="232">
        <v>122</v>
      </c>
      <c r="H128" s="238">
        <v>0.122</v>
      </c>
      <c r="I128" s="234">
        <f t="shared" si="4"/>
        <v>0.1313</v>
      </c>
      <c r="J128" s="234">
        <f t="shared" si="4"/>
        <v>0.22969999999999999</v>
      </c>
      <c r="K128" s="234">
        <f t="shared" si="4"/>
        <v>0.62080000000000002</v>
      </c>
      <c r="M128" s="232">
        <v>122</v>
      </c>
      <c r="N128" s="238">
        <v>0.122</v>
      </c>
      <c r="O128" s="234">
        <f t="shared" si="5"/>
        <v>0.14269999999999999</v>
      </c>
      <c r="P128" s="234">
        <f t="shared" si="5"/>
        <v>0.24970000000000001</v>
      </c>
      <c r="Q128" s="234">
        <f t="shared" si="5"/>
        <v>0.67469999999999997</v>
      </c>
    </row>
    <row r="129" spans="1:17" s="212" customFormat="1" ht="13.5" customHeight="1" x14ac:dyDescent="0.2">
      <c r="A129" s="232">
        <v>123</v>
      </c>
      <c r="B129" s="233">
        <v>0.123</v>
      </c>
      <c r="C129" s="236">
        <v>0.12091339285714285</v>
      </c>
      <c r="D129" s="236">
        <v>0.2115160714285714</v>
      </c>
      <c r="E129" s="237">
        <v>0.57162053571428562</v>
      </c>
      <c r="G129" s="232">
        <v>123</v>
      </c>
      <c r="H129" s="238">
        <v>0.123</v>
      </c>
      <c r="I129" s="234">
        <f t="shared" si="4"/>
        <v>0.13239999999999999</v>
      </c>
      <c r="J129" s="234">
        <f t="shared" si="4"/>
        <v>0.2316</v>
      </c>
      <c r="K129" s="234">
        <f t="shared" si="4"/>
        <v>0.62590000000000001</v>
      </c>
      <c r="M129" s="232">
        <v>123</v>
      </c>
      <c r="N129" s="238">
        <v>0.123</v>
      </c>
      <c r="O129" s="234">
        <f t="shared" si="5"/>
        <v>0.1439</v>
      </c>
      <c r="P129" s="234">
        <f t="shared" si="5"/>
        <v>0.25169999999999998</v>
      </c>
      <c r="Q129" s="234">
        <f t="shared" si="5"/>
        <v>0.68020000000000003</v>
      </c>
    </row>
    <row r="130" spans="1:17" s="212" customFormat="1" ht="13.5" customHeight="1" x14ac:dyDescent="0.2">
      <c r="A130" s="232">
        <v>124</v>
      </c>
      <c r="B130" s="233">
        <v>0.124</v>
      </c>
      <c r="C130" s="236">
        <v>0.12189642857142859</v>
      </c>
      <c r="D130" s="236">
        <v>0.21323571428571428</v>
      </c>
      <c r="E130" s="237">
        <v>0.57626785714285711</v>
      </c>
      <c r="G130" s="232">
        <v>124</v>
      </c>
      <c r="H130" s="238">
        <v>0.124</v>
      </c>
      <c r="I130" s="234">
        <f t="shared" si="4"/>
        <v>0.13350000000000001</v>
      </c>
      <c r="J130" s="234">
        <f t="shared" si="4"/>
        <v>0.23350000000000001</v>
      </c>
      <c r="K130" s="234">
        <f t="shared" si="4"/>
        <v>0.63100000000000001</v>
      </c>
      <c r="M130" s="232">
        <v>124</v>
      </c>
      <c r="N130" s="238">
        <v>0.124</v>
      </c>
      <c r="O130" s="234">
        <f t="shared" si="5"/>
        <v>0.14510000000000001</v>
      </c>
      <c r="P130" s="234">
        <f t="shared" si="5"/>
        <v>0.25380000000000003</v>
      </c>
      <c r="Q130" s="234">
        <f t="shared" si="5"/>
        <v>0.68579999999999997</v>
      </c>
    </row>
    <row r="131" spans="1:17" s="212" customFormat="1" ht="13.5" customHeight="1" x14ac:dyDescent="0.2">
      <c r="A131" s="232">
        <v>125</v>
      </c>
      <c r="B131" s="233">
        <v>0.125</v>
      </c>
      <c r="C131" s="236">
        <v>0.12287946428571429</v>
      </c>
      <c r="D131" s="236">
        <v>0.21495535714285713</v>
      </c>
      <c r="E131" s="237">
        <v>0.58091517857142849</v>
      </c>
      <c r="G131" s="232">
        <v>125</v>
      </c>
      <c r="H131" s="238">
        <v>0.125</v>
      </c>
      <c r="I131" s="234">
        <f t="shared" si="4"/>
        <v>0.1346</v>
      </c>
      <c r="J131" s="234">
        <f t="shared" si="4"/>
        <v>0.2354</v>
      </c>
      <c r="K131" s="234">
        <f t="shared" si="4"/>
        <v>0.6361</v>
      </c>
      <c r="M131" s="232">
        <v>125</v>
      </c>
      <c r="N131" s="238">
        <v>0.125</v>
      </c>
      <c r="O131" s="234">
        <f t="shared" si="5"/>
        <v>0.1462</v>
      </c>
      <c r="P131" s="234">
        <f t="shared" si="5"/>
        <v>0.25580000000000003</v>
      </c>
      <c r="Q131" s="234">
        <f t="shared" si="5"/>
        <v>0.69130000000000003</v>
      </c>
    </row>
    <row r="132" spans="1:17" s="212" customFormat="1" ht="13.5" customHeight="1" x14ac:dyDescent="0.2">
      <c r="A132" s="232">
        <v>126</v>
      </c>
      <c r="B132" s="233">
        <v>0.126</v>
      </c>
      <c r="C132" s="236">
        <v>0.1238625</v>
      </c>
      <c r="D132" s="236">
        <v>0.21667500000000001</v>
      </c>
      <c r="E132" s="237">
        <v>0.58556249999999999</v>
      </c>
      <c r="G132" s="232">
        <v>126</v>
      </c>
      <c r="H132" s="238">
        <v>0.126</v>
      </c>
      <c r="I132" s="234">
        <f t="shared" si="4"/>
        <v>0.1356</v>
      </c>
      <c r="J132" s="234">
        <f t="shared" si="4"/>
        <v>0.23730000000000001</v>
      </c>
      <c r="K132" s="234">
        <f t="shared" si="4"/>
        <v>0.64119999999999999</v>
      </c>
      <c r="M132" s="232">
        <v>126</v>
      </c>
      <c r="N132" s="238">
        <v>0.126</v>
      </c>
      <c r="O132" s="234">
        <f t="shared" si="5"/>
        <v>0.1474</v>
      </c>
      <c r="P132" s="234">
        <f t="shared" si="5"/>
        <v>0.25779999999999997</v>
      </c>
      <c r="Q132" s="234">
        <f t="shared" si="5"/>
        <v>0.69679999999999997</v>
      </c>
    </row>
    <row r="133" spans="1:17" s="212" customFormat="1" ht="13.5" customHeight="1" x14ac:dyDescent="0.2">
      <c r="A133" s="232">
        <v>127</v>
      </c>
      <c r="B133" s="233">
        <v>0.127</v>
      </c>
      <c r="C133" s="236">
        <v>0.12484553571428572</v>
      </c>
      <c r="D133" s="236">
        <v>0.21839464285714286</v>
      </c>
      <c r="E133" s="237">
        <v>0.59020982142857137</v>
      </c>
      <c r="G133" s="232">
        <v>127</v>
      </c>
      <c r="H133" s="238">
        <v>0.127</v>
      </c>
      <c r="I133" s="234">
        <f t="shared" si="4"/>
        <v>0.13669999999999999</v>
      </c>
      <c r="J133" s="234">
        <f t="shared" si="4"/>
        <v>0.23910000000000001</v>
      </c>
      <c r="K133" s="234">
        <f t="shared" si="4"/>
        <v>0.64629999999999999</v>
      </c>
      <c r="M133" s="232">
        <v>127</v>
      </c>
      <c r="N133" s="238">
        <v>0.127</v>
      </c>
      <c r="O133" s="234">
        <f t="shared" si="5"/>
        <v>0.14860000000000001</v>
      </c>
      <c r="P133" s="234">
        <f t="shared" si="5"/>
        <v>0.25990000000000002</v>
      </c>
      <c r="Q133" s="234">
        <f t="shared" si="5"/>
        <v>0.70230000000000004</v>
      </c>
    </row>
    <row r="134" spans="1:17" s="212" customFormat="1" ht="13.5" customHeight="1" x14ac:dyDescent="0.2">
      <c r="A134" s="232">
        <v>128</v>
      </c>
      <c r="B134" s="233">
        <v>0.128</v>
      </c>
      <c r="C134" s="236">
        <v>0.12582857142857143</v>
      </c>
      <c r="D134" s="236">
        <v>0.22011428571428571</v>
      </c>
      <c r="E134" s="237">
        <v>0.59485714285714275</v>
      </c>
      <c r="G134" s="232">
        <v>128</v>
      </c>
      <c r="H134" s="238">
        <v>0.128</v>
      </c>
      <c r="I134" s="234">
        <f t="shared" si="4"/>
        <v>0.13780000000000001</v>
      </c>
      <c r="J134" s="234">
        <f t="shared" si="4"/>
        <v>0.24099999999999999</v>
      </c>
      <c r="K134" s="234">
        <f t="shared" si="4"/>
        <v>0.65139999999999998</v>
      </c>
      <c r="M134" s="232">
        <v>128</v>
      </c>
      <c r="N134" s="238">
        <v>0.128</v>
      </c>
      <c r="O134" s="234">
        <f t="shared" si="5"/>
        <v>0.1497</v>
      </c>
      <c r="P134" s="234">
        <f t="shared" si="5"/>
        <v>0.26190000000000002</v>
      </c>
      <c r="Q134" s="234">
        <f t="shared" si="5"/>
        <v>0.70789999999999997</v>
      </c>
    </row>
    <row r="135" spans="1:17" s="212" customFormat="1" ht="13.5" customHeight="1" x14ac:dyDescent="0.2">
      <c r="A135" s="232">
        <v>129</v>
      </c>
      <c r="B135" s="233">
        <v>0.129</v>
      </c>
      <c r="C135" s="236">
        <v>0.12681160714285714</v>
      </c>
      <c r="D135" s="236">
        <v>0.22183392857142856</v>
      </c>
      <c r="E135" s="237">
        <v>0.59950446428571424</v>
      </c>
      <c r="G135" s="232">
        <v>129</v>
      </c>
      <c r="H135" s="238">
        <v>0.129</v>
      </c>
      <c r="I135" s="234">
        <f t="shared" si="4"/>
        <v>0.1389</v>
      </c>
      <c r="J135" s="234">
        <f t="shared" si="4"/>
        <v>0.2429</v>
      </c>
      <c r="K135" s="234">
        <f t="shared" si="4"/>
        <v>0.65649999999999997</v>
      </c>
      <c r="M135" s="232">
        <v>129</v>
      </c>
      <c r="N135" s="238">
        <v>0.129</v>
      </c>
      <c r="O135" s="234">
        <f t="shared" si="5"/>
        <v>0.15090000000000001</v>
      </c>
      <c r="P135" s="234">
        <f t="shared" si="5"/>
        <v>0.26400000000000001</v>
      </c>
      <c r="Q135" s="234">
        <f t="shared" si="5"/>
        <v>0.71340000000000003</v>
      </c>
    </row>
    <row r="136" spans="1:17" s="212" customFormat="1" ht="13.5" customHeight="1" x14ac:dyDescent="0.2">
      <c r="A136" s="232">
        <v>130</v>
      </c>
      <c r="B136" s="233">
        <v>0.13</v>
      </c>
      <c r="C136" s="236">
        <v>0.12779464285714287</v>
      </c>
      <c r="D136" s="236">
        <v>0.22355357142857143</v>
      </c>
      <c r="E136" s="237">
        <v>0.60415178571428574</v>
      </c>
      <c r="G136" s="232">
        <v>130</v>
      </c>
      <c r="H136" s="238">
        <v>0.13</v>
      </c>
      <c r="I136" s="234">
        <f t="shared" ref="I136:K156" si="6">ROUND(C136*(1+19%/2),4)</f>
        <v>0.1399</v>
      </c>
      <c r="J136" s="234">
        <f t="shared" si="6"/>
        <v>0.24479999999999999</v>
      </c>
      <c r="K136" s="234">
        <f t="shared" si="6"/>
        <v>0.66149999999999998</v>
      </c>
      <c r="M136" s="232">
        <v>130</v>
      </c>
      <c r="N136" s="238">
        <v>0.13</v>
      </c>
      <c r="O136" s="234">
        <f t="shared" ref="O136:Q156" si="7">ROUND(C136*(1+19%),4)</f>
        <v>0.15210000000000001</v>
      </c>
      <c r="P136" s="234">
        <f t="shared" si="7"/>
        <v>0.26600000000000001</v>
      </c>
      <c r="Q136" s="234">
        <f t="shared" si="7"/>
        <v>0.71889999999999998</v>
      </c>
    </row>
    <row r="137" spans="1:17" s="212" customFormat="1" ht="13.5" customHeight="1" x14ac:dyDescent="0.2">
      <c r="A137" s="232">
        <v>131</v>
      </c>
      <c r="B137" s="233">
        <v>0.13100000000000001</v>
      </c>
      <c r="C137" s="236">
        <v>0.12877767857142858</v>
      </c>
      <c r="D137" s="236">
        <v>0.22527321428571428</v>
      </c>
      <c r="E137" s="237">
        <v>0.60879910714285712</v>
      </c>
      <c r="G137" s="232">
        <v>131</v>
      </c>
      <c r="H137" s="238">
        <v>0.13100000000000001</v>
      </c>
      <c r="I137" s="234">
        <f t="shared" si="6"/>
        <v>0.14099999999999999</v>
      </c>
      <c r="J137" s="234">
        <f t="shared" si="6"/>
        <v>0.2467</v>
      </c>
      <c r="K137" s="234">
        <f t="shared" si="6"/>
        <v>0.66659999999999997</v>
      </c>
      <c r="M137" s="232">
        <v>131</v>
      </c>
      <c r="N137" s="238">
        <v>0.13100000000000001</v>
      </c>
      <c r="O137" s="234">
        <f t="shared" si="7"/>
        <v>0.1532</v>
      </c>
      <c r="P137" s="234">
        <f t="shared" si="7"/>
        <v>0.2681</v>
      </c>
      <c r="Q137" s="234">
        <f t="shared" si="7"/>
        <v>0.72450000000000003</v>
      </c>
    </row>
    <row r="138" spans="1:17" s="212" customFormat="1" ht="13.5" customHeight="1" x14ac:dyDescent="0.2">
      <c r="A138" s="232">
        <v>132</v>
      </c>
      <c r="B138" s="233">
        <v>0.13200000000000001</v>
      </c>
      <c r="C138" s="236">
        <v>0.12976071428571428</v>
      </c>
      <c r="D138" s="236">
        <v>0.22699285714285714</v>
      </c>
      <c r="E138" s="237">
        <v>0.6134464285714285</v>
      </c>
      <c r="G138" s="232">
        <v>132</v>
      </c>
      <c r="H138" s="238">
        <v>0.13200000000000001</v>
      </c>
      <c r="I138" s="234">
        <f t="shared" si="6"/>
        <v>0.1421</v>
      </c>
      <c r="J138" s="234">
        <f t="shared" si="6"/>
        <v>0.24859999999999999</v>
      </c>
      <c r="K138" s="234">
        <f t="shared" si="6"/>
        <v>0.67169999999999996</v>
      </c>
      <c r="M138" s="232">
        <v>132</v>
      </c>
      <c r="N138" s="238">
        <v>0.13200000000000001</v>
      </c>
      <c r="O138" s="234">
        <f t="shared" si="7"/>
        <v>0.15440000000000001</v>
      </c>
      <c r="P138" s="234">
        <f t="shared" si="7"/>
        <v>0.27010000000000001</v>
      </c>
      <c r="Q138" s="234">
        <f t="shared" si="7"/>
        <v>0.73</v>
      </c>
    </row>
    <row r="139" spans="1:17" s="212" customFormat="1" ht="13.5" customHeight="1" x14ac:dyDescent="0.2">
      <c r="A139" s="232">
        <v>133</v>
      </c>
      <c r="B139" s="233">
        <v>0.13300000000000001</v>
      </c>
      <c r="C139" s="236">
        <v>0.13074374999999999</v>
      </c>
      <c r="D139" s="236">
        <v>0.22871249999999999</v>
      </c>
      <c r="E139" s="237">
        <v>0.61809375</v>
      </c>
      <c r="G139" s="232">
        <v>133</v>
      </c>
      <c r="H139" s="238">
        <v>0.13300000000000001</v>
      </c>
      <c r="I139" s="234">
        <f t="shared" si="6"/>
        <v>0.14319999999999999</v>
      </c>
      <c r="J139" s="234">
        <f t="shared" si="6"/>
        <v>0.25040000000000001</v>
      </c>
      <c r="K139" s="234">
        <f t="shared" si="6"/>
        <v>0.67679999999999996</v>
      </c>
      <c r="M139" s="232">
        <v>133</v>
      </c>
      <c r="N139" s="238">
        <v>0.13300000000000001</v>
      </c>
      <c r="O139" s="234">
        <f t="shared" si="7"/>
        <v>0.15559999999999999</v>
      </c>
      <c r="P139" s="234">
        <f t="shared" si="7"/>
        <v>0.2722</v>
      </c>
      <c r="Q139" s="234">
        <f t="shared" si="7"/>
        <v>0.73550000000000004</v>
      </c>
    </row>
    <row r="140" spans="1:17" s="212" customFormat="1" ht="13.5" customHeight="1" x14ac:dyDescent="0.2">
      <c r="A140" s="232">
        <v>134</v>
      </c>
      <c r="B140" s="233">
        <v>0.13400000000000001</v>
      </c>
      <c r="C140" s="236">
        <v>0.13172678571428573</v>
      </c>
      <c r="D140" s="236">
        <v>0.23043214285714284</v>
      </c>
      <c r="E140" s="237">
        <v>0.62274107142857138</v>
      </c>
      <c r="G140" s="232">
        <v>134</v>
      </c>
      <c r="H140" s="238">
        <v>0.13400000000000001</v>
      </c>
      <c r="I140" s="234">
        <f t="shared" si="6"/>
        <v>0.14419999999999999</v>
      </c>
      <c r="J140" s="234">
        <f t="shared" si="6"/>
        <v>0.25230000000000002</v>
      </c>
      <c r="K140" s="234">
        <f t="shared" si="6"/>
        <v>0.68189999999999995</v>
      </c>
      <c r="M140" s="232">
        <v>134</v>
      </c>
      <c r="N140" s="238">
        <v>0.13400000000000001</v>
      </c>
      <c r="O140" s="234">
        <f t="shared" si="7"/>
        <v>0.15679999999999999</v>
      </c>
      <c r="P140" s="234">
        <f t="shared" si="7"/>
        <v>0.2742</v>
      </c>
      <c r="Q140" s="234">
        <f t="shared" si="7"/>
        <v>0.74109999999999998</v>
      </c>
    </row>
    <row r="141" spans="1:17" s="212" customFormat="1" ht="13.5" customHeight="1" x14ac:dyDescent="0.2">
      <c r="A141" s="232">
        <v>135</v>
      </c>
      <c r="B141" s="233">
        <v>0.13500000000000001</v>
      </c>
      <c r="C141" s="236">
        <v>0.13270982142857146</v>
      </c>
      <c r="D141" s="236">
        <v>0.23215178571428574</v>
      </c>
      <c r="E141" s="237">
        <v>0.62738839285714287</v>
      </c>
      <c r="G141" s="232">
        <v>135</v>
      </c>
      <c r="H141" s="238">
        <v>0.13500000000000001</v>
      </c>
      <c r="I141" s="234">
        <f t="shared" si="6"/>
        <v>0.14530000000000001</v>
      </c>
      <c r="J141" s="234">
        <f t="shared" si="6"/>
        <v>0.25419999999999998</v>
      </c>
      <c r="K141" s="234">
        <f t="shared" si="6"/>
        <v>0.68700000000000006</v>
      </c>
      <c r="M141" s="232">
        <v>135</v>
      </c>
      <c r="N141" s="238">
        <v>0.13500000000000001</v>
      </c>
      <c r="O141" s="234">
        <f t="shared" si="7"/>
        <v>0.15790000000000001</v>
      </c>
      <c r="P141" s="234">
        <f t="shared" si="7"/>
        <v>0.27629999999999999</v>
      </c>
      <c r="Q141" s="234">
        <f t="shared" si="7"/>
        <v>0.74660000000000004</v>
      </c>
    </row>
    <row r="142" spans="1:17" s="212" customFormat="1" ht="13.5" customHeight="1" x14ac:dyDescent="0.2">
      <c r="A142" s="232">
        <v>136</v>
      </c>
      <c r="B142" s="233">
        <v>0.13600000000000001</v>
      </c>
      <c r="C142" s="236">
        <v>0.13369285714285717</v>
      </c>
      <c r="D142" s="236">
        <v>0.23387142857142859</v>
      </c>
      <c r="E142" s="237">
        <v>0.63203571428571426</v>
      </c>
      <c r="G142" s="232">
        <v>136</v>
      </c>
      <c r="H142" s="238">
        <v>0.13600000000000001</v>
      </c>
      <c r="I142" s="234">
        <f t="shared" si="6"/>
        <v>0.1464</v>
      </c>
      <c r="J142" s="234">
        <f t="shared" si="6"/>
        <v>0.25609999999999999</v>
      </c>
      <c r="K142" s="234">
        <f t="shared" si="6"/>
        <v>0.69210000000000005</v>
      </c>
      <c r="M142" s="232">
        <v>136</v>
      </c>
      <c r="N142" s="238">
        <v>0.13600000000000001</v>
      </c>
      <c r="O142" s="234">
        <f t="shared" si="7"/>
        <v>0.15909999999999999</v>
      </c>
      <c r="P142" s="234">
        <f t="shared" si="7"/>
        <v>0.27829999999999999</v>
      </c>
      <c r="Q142" s="234">
        <f t="shared" si="7"/>
        <v>0.75209999999999999</v>
      </c>
    </row>
    <row r="143" spans="1:17" s="212" customFormat="1" ht="13.5" customHeight="1" x14ac:dyDescent="0.2">
      <c r="A143" s="232">
        <v>137</v>
      </c>
      <c r="B143" s="233">
        <v>0.13700000000000001</v>
      </c>
      <c r="C143" s="236">
        <v>0.13467589285714288</v>
      </c>
      <c r="D143" s="236">
        <v>0.23559107142857144</v>
      </c>
      <c r="E143" s="237">
        <v>0.63668303571428575</v>
      </c>
      <c r="G143" s="232">
        <v>137</v>
      </c>
      <c r="H143" s="238">
        <v>0.13700000000000001</v>
      </c>
      <c r="I143" s="234">
        <f t="shared" si="6"/>
        <v>0.14749999999999999</v>
      </c>
      <c r="J143" s="234">
        <f t="shared" si="6"/>
        <v>0.25800000000000001</v>
      </c>
      <c r="K143" s="234">
        <f t="shared" si="6"/>
        <v>0.69720000000000004</v>
      </c>
      <c r="M143" s="232">
        <v>137</v>
      </c>
      <c r="N143" s="238">
        <v>0.13700000000000001</v>
      </c>
      <c r="O143" s="234">
        <f t="shared" si="7"/>
        <v>0.1603</v>
      </c>
      <c r="P143" s="234">
        <f t="shared" si="7"/>
        <v>0.28039999999999998</v>
      </c>
      <c r="Q143" s="234">
        <f t="shared" si="7"/>
        <v>0.75770000000000004</v>
      </c>
    </row>
    <row r="144" spans="1:17" s="212" customFormat="1" ht="13.5" customHeight="1" x14ac:dyDescent="0.2">
      <c r="A144" s="232">
        <v>138</v>
      </c>
      <c r="B144" s="233">
        <v>0.13800000000000001</v>
      </c>
      <c r="C144" s="236">
        <v>0.13565892857142858</v>
      </c>
      <c r="D144" s="236">
        <v>0.23731071428571429</v>
      </c>
      <c r="E144" s="237">
        <v>0.64133035714285713</v>
      </c>
      <c r="G144" s="232">
        <v>138</v>
      </c>
      <c r="H144" s="238">
        <v>0.13800000000000001</v>
      </c>
      <c r="I144" s="234">
        <f t="shared" si="6"/>
        <v>0.14849999999999999</v>
      </c>
      <c r="J144" s="234">
        <f t="shared" si="6"/>
        <v>0.25990000000000002</v>
      </c>
      <c r="K144" s="234">
        <f t="shared" si="6"/>
        <v>0.70230000000000004</v>
      </c>
      <c r="M144" s="232">
        <v>138</v>
      </c>
      <c r="N144" s="238">
        <v>0.13800000000000001</v>
      </c>
      <c r="O144" s="234">
        <f t="shared" si="7"/>
        <v>0.16139999999999999</v>
      </c>
      <c r="P144" s="234">
        <f t="shared" si="7"/>
        <v>0.28239999999999998</v>
      </c>
      <c r="Q144" s="234">
        <f t="shared" si="7"/>
        <v>0.76319999999999999</v>
      </c>
    </row>
    <row r="145" spans="1:17" s="212" customFormat="1" ht="13.5" customHeight="1" x14ac:dyDescent="0.2">
      <c r="A145" s="232">
        <v>139</v>
      </c>
      <c r="B145" s="233">
        <v>0.13900000000000001</v>
      </c>
      <c r="C145" s="236">
        <v>0.13664196428571429</v>
      </c>
      <c r="D145" s="236">
        <v>0.23903035714285714</v>
      </c>
      <c r="E145" s="237">
        <v>0.64597767857142852</v>
      </c>
      <c r="G145" s="232">
        <v>139</v>
      </c>
      <c r="H145" s="238">
        <v>0.13900000000000001</v>
      </c>
      <c r="I145" s="234">
        <f t="shared" si="6"/>
        <v>0.14960000000000001</v>
      </c>
      <c r="J145" s="234">
        <f t="shared" si="6"/>
        <v>0.26169999999999999</v>
      </c>
      <c r="K145" s="234">
        <f t="shared" si="6"/>
        <v>0.70730000000000004</v>
      </c>
      <c r="M145" s="232">
        <v>139</v>
      </c>
      <c r="N145" s="238">
        <v>0.13900000000000001</v>
      </c>
      <c r="O145" s="234">
        <f t="shared" si="7"/>
        <v>0.16259999999999999</v>
      </c>
      <c r="P145" s="234">
        <f t="shared" si="7"/>
        <v>0.28439999999999999</v>
      </c>
      <c r="Q145" s="234">
        <f t="shared" si="7"/>
        <v>0.76870000000000005</v>
      </c>
    </row>
    <row r="146" spans="1:17" s="212" customFormat="1" ht="13.5" customHeight="1" x14ac:dyDescent="0.2">
      <c r="A146" s="232">
        <v>140</v>
      </c>
      <c r="B146" s="233">
        <v>0.14000000000000001</v>
      </c>
      <c r="C146" s="236">
        <v>0.137625</v>
      </c>
      <c r="D146" s="236">
        <v>0.24074999999999999</v>
      </c>
      <c r="E146" s="237">
        <v>0.65062500000000001</v>
      </c>
      <c r="G146" s="232">
        <v>140</v>
      </c>
      <c r="H146" s="238">
        <v>0.14000000000000001</v>
      </c>
      <c r="I146" s="234">
        <f t="shared" si="6"/>
        <v>0.1507</v>
      </c>
      <c r="J146" s="234">
        <f t="shared" si="6"/>
        <v>0.2636</v>
      </c>
      <c r="K146" s="234">
        <f t="shared" si="6"/>
        <v>0.71240000000000003</v>
      </c>
      <c r="M146" s="232">
        <v>140</v>
      </c>
      <c r="N146" s="238">
        <v>0.14000000000000001</v>
      </c>
      <c r="O146" s="234">
        <f t="shared" si="7"/>
        <v>0.1638</v>
      </c>
      <c r="P146" s="234">
        <f t="shared" si="7"/>
        <v>0.28649999999999998</v>
      </c>
      <c r="Q146" s="234">
        <f t="shared" si="7"/>
        <v>0.7742</v>
      </c>
    </row>
    <row r="147" spans="1:17" s="212" customFormat="1" ht="13.5" customHeight="1" x14ac:dyDescent="0.2">
      <c r="A147" s="232">
        <v>141</v>
      </c>
      <c r="B147" s="233">
        <v>0.14099999999999999</v>
      </c>
      <c r="C147" s="236">
        <v>0.1386080357142857</v>
      </c>
      <c r="D147" s="236">
        <v>0.24246964285714279</v>
      </c>
      <c r="E147" s="237">
        <v>0.65527232142857128</v>
      </c>
      <c r="G147" s="232">
        <v>141</v>
      </c>
      <c r="H147" s="238">
        <v>0.14099999999999999</v>
      </c>
      <c r="I147" s="234">
        <f t="shared" si="6"/>
        <v>0.15179999999999999</v>
      </c>
      <c r="J147" s="234">
        <f t="shared" si="6"/>
        <v>0.26550000000000001</v>
      </c>
      <c r="K147" s="234">
        <f t="shared" si="6"/>
        <v>0.71750000000000003</v>
      </c>
      <c r="M147" s="232">
        <v>141</v>
      </c>
      <c r="N147" s="238">
        <v>0.14099999999999999</v>
      </c>
      <c r="O147" s="234">
        <f t="shared" si="7"/>
        <v>0.16489999999999999</v>
      </c>
      <c r="P147" s="234">
        <f t="shared" si="7"/>
        <v>0.28849999999999998</v>
      </c>
      <c r="Q147" s="234">
        <f t="shared" si="7"/>
        <v>0.77980000000000005</v>
      </c>
    </row>
    <row r="148" spans="1:17" s="212" customFormat="1" ht="13.5" customHeight="1" x14ac:dyDescent="0.2">
      <c r="A148" s="232">
        <v>142</v>
      </c>
      <c r="B148" s="233">
        <v>0.14199999999999999</v>
      </c>
      <c r="C148" s="236">
        <v>0.13959107142857144</v>
      </c>
      <c r="D148" s="236">
        <v>0.24418928571428569</v>
      </c>
      <c r="E148" s="237">
        <v>0.65991964285714277</v>
      </c>
      <c r="G148" s="232">
        <v>142</v>
      </c>
      <c r="H148" s="238">
        <v>0.14199999999999999</v>
      </c>
      <c r="I148" s="234">
        <f t="shared" si="6"/>
        <v>0.15290000000000001</v>
      </c>
      <c r="J148" s="234">
        <f t="shared" si="6"/>
        <v>0.26740000000000003</v>
      </c>
      <c r="K148" s="234">
        <f t="shared" si="6"/>
        <v>0.72260000000000002</v>
      </c>
      <c r="M148" s="232">
        <v>142</v>
      </c>
      <c r="N148" s="238">
        <v>0.14199999999999999</v>
      </c>
      <c r="O148" s="234">
        <f t="shared" si="7"/>
        <v>0.1661</v>
      </c>
      <c r="P148" s="234">
        <f t="shared" si="7"/>
        <v>0.29060000000000002</v>
      </c>
      <c r="Q148" s="234">
        <f t="shared" si="7"/>
        <v>0.7853</v>
      </c>
    </row>
    <row r="149" spans="1:17" s="212" customFormat="1" ht="13.5" customHeight="1" x14ac:dyDescent="0.2">
      <c r="A149" s="232">
        <v>143</v>
      </c>
      <c r="B149" s="233">
        <v>0.14299999999999999</v>
      </c>
      <c r="C149" s="236">
        <v>0.14057410714285715</v>
      </c>
      <c r="D149" s="236">
        <v>0.24590892857142854</v>
      </c>
      <c r="E149" s="237">
        <v>0.66456696428571416</v>
      </c>
      <c r="G149" s="232">
        <v>143</v>
      </c>
      <c r="H149" s="238">
        <v>0.14299999999999999</v>
      </c>
      <c r="I149" s="234">
        <f t="shared" si="6"/>
        <v>0.15390000000000001</v>
      </c>
      <c r="J149" s="234">
        <f t="shared" si="6"/>
        <v>0.26929999999999998</v>
      </c>
      <c r="K149" s="234">
        <f t="shared" si="6"/>
        <v>0.72770000000000001</v>
      </c>
      <c r="M149" s="232">
        <v>143</v>
      </c>
      <c r="N149" s="238">
        <v>0.14299999999999999</v>
      </c>
      <c r="O149" s="234">
        <f t="shared" si="7"/>
        <v>0.1673</v>
      </c>
      <c r="P149" s="234">
        <f t="shared" si="7"/>
        <v>0.29260000000000003</v>
      </c>
      <c r="Q149" s="234">
        <f t="shared" si="7"/>
        <v>0.79079999999999995</v>
      </c>
    </row>
    <row r="150" spans="1:17" s="212" customFormat="1" ht="13.5" customHeight="1" x14ac:dyDescent="0.2">
      <c r="A150" s="232">
        <v>144</v>
      </c>
      <c r="B150" s="233">
        <v>0.14399999999999999</v>
      </c>
      <c r="C150" s="236">
        <v>0.14155714285714285</v>
      </c>
      <c r="D150" s="236">
        <v>0.24762857142857139</v>
      </c>
      <c r="E150" s="237">
        <v>0.66921428571428565</v>
      </c>
      <c r="G150" s="232">
        <v>144</v>
      </c>
      <c r="H150" s="238">
        <v>0.14399999999999999</v>
      </c>
      <c r="I150" s="234">
        <f t="shared" si="6"/>
        <v>0.155</v>
      </c>
      <c r="J150" s="234">
        <f t="shared" si="6"/>
        <v>0.2712</v>
      </c>
      <c r="K150" s="234">
        <f t="shared" si="6"/>
        <v>0.73280000000000001</v>
      </c>
      <c r="M150" s="232">
        <v>144</v>
      </c>
      <c r="N150" s="238">
        <v>0.14399999999999999</v>
      </c>
      <c r="O150" s="234">
        <f t="shared" si="7"/>
        <v>0.16850000000000001</v>
      </c>
      <c r="P150" s="234">
        <f t="shared" si="7"/>
        <v>0.29470000000000002</v>
      </c>
      <c r="Q150" s="234">
        <f t="shared" si="7"/>
        <v>0.7964</v>
      </c>
    </row>
    <row r="151" spans="1:17" s="212" customFormat="1" ht="13.5" customHeight="1" x14ac:dyDescent="0.2">
      <c r="A151" s="232">
        <v>145</v>
      </c>
      <c r="B151" s="233">
        <v>0.14499999999999999</v>
      </c>
      <c r="C151" s="236">
        <v>0.14254017857142856</v>
      </c>
      <c r="D151" s="236">
        <v>0.24934821428571424</v>
      </c>
      <c r="E151" s="237">
        <v>0.67386160714285703</v>
      </c>
      <c r="G151" s="232">
        <v>145</v>
      </c>
      <c r="H151" s="238">
        <v>0.14499999999999999</v>
      </c>
      <c r="I151" s="234">
        <f t="shared" si="6"/>
        <v>0.15609999999999999</v>
      </c>
      <c r="J151" s="234">
        <f t="shared" si="6"/>
        <v>0.27300000000000002</v>
      </c>
      <c r="K151" s="234">
        <f t="shared" si="6"/>
        <v>0.7379</v>
      </c>
      <c r="M151" s="232">
        <v>145</v>
      </c>
      <c r="N151" s="238">
        <v>0.14499999999999999</v>
      </c>
      <c r="O151" s="234">
        <f t="shared" si="7"/>
        <v>0.1696</v>
      </c>
      <c r="P151" s="234">
        <f t="shared" si="7"/>
        <v>0.29670000000000002</v>
      </c>
      <c r="Q151" s="234">
        <f t="shared" si="7"/>
        <v>0.80189999999999995</v>
      </c>
    </row>
    <row r="152" spans="1:17" s="212" customFormat="1" ht="13.5" customHeight="1" x14ac:dyDescent="0.2">
      <c r="A152" s="232">
        <v>146</v>
      </c>
      <c r="B152" s="233">
        <v>0.14599999999999999</v>
      </c>
      <c r="C152" s="236">
        <v>0.14352321428571427</v>
      </c>
      <c r="D152" s="236">
        <v>0.25106785714285712</v>
      </c>
      <c r="E152" s="237">
        <v>0.67850892857142842</v>
      </c>
      <c r="G152" s="232">
        <v>146</v>
      </c>
      <c r="H152" s="238">
        <v>0.14599999999999999</v>
      </c>
      <c r="I152" s="234">
        <f t="shared" si="6"/>
        <v>0.15720000000000001</v>
      </c>
      <c r="J152" s="234">
        <f t="shared" si="6"/>
        <v>0.27489999999999998</v>
      </c>
      <c r="K152" s="234">
        <f t="shared" si="6"/>
        <v>0.74299999999999999</v>
      </c>
      <c r="M152" s="232">
        <v>146</v>
      </c>
      <c r="N152" s="238">
        <v>0.14599999999999999</v>
      </c>
      <c r="O152" s="234">
        <f t="shared" si="7"/>
        <v>0.17080000000000001</v>
      </c>
      <c r="P152" s="234">
        <f t="shared" si="7"/>
        <v>0.29880000000000001</v>
      </c>
      <c r="Q152" s="234">
        <f t="shared" si="7"/>
        <v>0.80740000000000001</v>
      </c>
    </row>
    <row r="153" spans="1:17" s="212" customFormat="1" ht="13.5" customHeight="1" x14ac:dyDescent="0.2">
      <c r="A153" s="232">
        <v>147</v>
      </c>
      <c r="B153" s="233">
        <v>0.14699999999999999</v>
      </c>
      <c r="C153" s="236">
        <v>0.14450625</v>
      </c>
      <c r="D153" s="236">
        <v>0.2527875</v>
      </c>
      <c r="E153" s="237">
        <v>0.68315624999999991</v>
      </c>
      <c r="G153" s="232">
        <v>147</v>
      </c>
      <c r="H153" s="238">
        <v>0.14699999999999999</v>
      </c>
      <c r="I153" s="234">
        <f t="shared" si="6"/>
        <v>0.15820000000000001</v>
      </c>
      <c r="J153" s="234">
        <f t="shared" si="6"/>
        <v>0.27679999999999999</v>
      </c>
      <c r="K153" s="234">
        <f t="shared" si="6"/>
        <v>0.74809999999999999</v>
      </c>
      <c r="M153" s="232">
        <v>147</v>
      </c>
      <c r="N153" s="238">
        <v>0.14699999999999999</v>
      </c>
      <c r="O153" s="234">
        <f t="shared" si="7"/>
        <v>0.17199999999999999</v>
      </c>
      <c r="P153" s="234">
        <f t="shared" si="7"/>
        <v>0.30080000000000001</v>
      </c>
      <c r="Q153" s="234">
        <f t="shared" si="7"/>
        <v>0.81299999999999994</v>
      </c>
    </row>
    <row r="154" spans="1:17" s="212" customFormat="1" ht="13.5" customHeight="1" x14ac:dyDescent="0.2">
      <c r="A154" s="232">
        <v>148</v>
      </c>
      <c r="B154" s="233">
        <v>0.14799999999999999</v>
      </c>
      <c r="C154" s="236">
        <v>0.14548928571428571</v>
      </c>
      <c r="D154" s="236">
        <v>0.25450714285714282</v>
      </c>
      <c r="E154" s="237">
        <v>0.6878035714285714</v>
      </c>
      <c r="G154" s="232">
        <v>148</v>
      </c>
      <c r="H154" s="238">
        <v>0.14799999999999999</v>
      </c>
      <c r="I154" s="234">
        <f t="shared" si="6"/>
        <v>0.1593</v>
      </c>
      <c r="J154" s="234">
        <f t="shared" si="6"/>
        <v>0.2787</v>
      </c>
      <c r="K154" s="234">
        <f t="shared" si="6"/>
        <v>0.75309999999999999</v>
      </c>
      <c r="M154" s="232">
        <v>148</v>
      </c>
      <c r="N154" s="238">
        <v>0.14799999999999999</v>
      </c>
      <c r="O154" s="234">
        <f t="shared" si="7"/>
        <v>0.1731</v>
      </c>
      <c r="P154" s="234">
        <f t="shared" si="7"/>
        <v>0.3029</v>
      </c>
      <c r="Q154" s="234">
        <f t="shared" si="7"/>
        <v>0.81850000000000001</v>
      </c>
    </row>
    <row r="155" spans="1:17" s="212" customFormat="1" ht="13.5" customHeight="1" x14ac:dyDescent="0.2">
      <c r="A155" s="232">
        <v>149</v>
      </c>
      <c r="B155" s="233">
        <v>0.14899999999999999</v>
      </c>
      <c r="C155" s="236">
        <v>0.14647232142857142</v>
      </c>
      <c r="D155" s="236">
        <v>0.2562267857142857</v>
      </c>
      <c r="E155" s="237">
        <v>0.69245089285714279</v>
      </c>
      <c r="G155" s="232">
        <v>149</v>
      </c>
      <c r="H155" s="238">
        <v>0.14899999999999999</v>
      </c>
      <c r="I155" s="234">
        <f t="shared" si="6"/>
        <v>0.16039999999999999</v>
      </c>
      <c r="J155" s="234">
        <f t="shared" si="6"/>
        <v>0.28060000000000002</v>
      </c>
      <c r="K155" s="234">
        <f t="shared" si="6"/>
        <v>0.75819999999999999</v>
      </c>
      <c r="M155" s="232">
        <v>149</v>
      </c>
      <c r="N155" s="238">
        <v>0.14899999999999999</v>
      </c>
      <c r="O155" s="234">
        <f t="shared" si="7"/>
        <v>0.17430000000000001</v>
      </c>
      <c r="P155" s="234">
        <f t="shared" si="7"/>
        <v>0.3049</v>
      </c>
      <c r="Q155" s="234">
        <f t="shared" si="7"/>
        <v>0.82399999999999995</v>
      </c>
    </row>
    <row r="156" spans="1:17" s="212" customFormat="1" ht="13.5" customHeight="1" x14ac:dyDescent="0.2">
      <c r="A156" s="232">
        <v>150</v>
      </c>
      <c r="B156" s="233">
        <v>0.15</v>
      </c>
      <c r="C156" s="236">
        <v>0.14745535714285712</v>
      </c>
      <c r="D156" s="236">
        <v>0.25794642857142852</v>
      </c>
      <c r="E156" s="237">
        <v>0.69709821428571417</v>
      </c>
      <c r="G156" s="232">
        <v>150</v>
      </c>
      <c r="H156" s="238">
        <v>0.15</v>
      </c>
      <c r="I156" s="234">
        <f t="shared" si="6"/>
        <v>0.1615</v>
      </c>
      <c r="J156" s="234">
        <f t="shared" si="6"/>
        <v>0.28249999999999997</v>
      </c>
      <c r="K156" s="234">
        <f t="shared" si="6"/>
        <v>0.76329999999999998</v>
      </c>
      <c r="M156" s="232">
        <v>150</v>
      </c>
      <c r="N156" s="238">
        <v>0.15</v>
      </c>
      <c r="O156" s="234">
        <f t="shared" si="7"/>
        <v>0.17549999999999999</v>
      </c>
      <c r="P156" s="234">
        <f t="shared" si="7"/>
        <v>0.307</v>
      </c>
      <c r="Q156" s="234">
        <f t="shared" si="7"/>
        <v>0.82950000000000002</v>
      </c>
    </row>
    <row r="157" spans="1:17" s="212" customFormat="1" ht="13.5" customHeight="1" x14ac:dyDescent="0.2">
      <c r="A157" s="232">
        <v>151</v>
      </c>
      <c r="B157" s="233">
        <v>0.151</v>
      </c>
      <c r="C157" s="236">
        <v>0.14843839285714286</v>
      </c>
      <c r="D157" s="236">
        <v>0.2596660714285714</v>
      </c>
      <c r="E157" s="236">
        <v>0.70174553571428555</v>
      </c>
      <c r="F157" s="203"/>
      <c r="G157" s="232">
        <v>151</v>
      </c>
      <c r="H157" s="238">
        <v>0.151</v>
      </c>
      <c r="I157" s="234">
        <f t="shared" ref="I157:K206" si="8">ROUND(C157*(1+19%/2),4)</f>
        <v>0.16250000000000001</v>
      </c>
      <c r="J157" s="234">
        <f t="shared" si="8"/>
        <v>0.2843</v>
      </c>
      <c r="K157" s="234">
        <f t="shared" si="8"/>
        <v>0.76839999999999997</v>
      </c>
      <c r="M157" s="232">
        <v>151</v>
      </c>
      <c r="N157" s="238">
        <v>0.151</v>
      </c>
      <c r="O157" s="234">
        <f t="shared" ref="O157:Q206" si="9">ROUND(C157*(1+19%),4)</f>
        <v>0.17660000000000001</v>
      </c>
      <c r="P157" s="234">
        <f t="shared" si="9"/>
        <v>0.309</v>
      </c>
      <c r="Q157" s="234">
        <f t="shared" si="9"/>
        <v>0.83509999999999995</v>
      </c>
    </row>
    <row r="158" spans="1:17" s="212" customFormat="1" ht="13.5" customHeight="1" x14ac:dyDescent="0.2">
      <c r="A158" s="232">
        <v>152</v>
      </c>
      <c r="B158" s="233">
        <v>0.152</v>
      </c>
      <c r="C158" s="236">
        <v>0.14942142857142857</v>
      </c>
      <c r="D158" s="236">
        <v>0.26138571428571422</v>
      </c>
      <c r="E158" s="236">
        <v>0.70639285714285704</v>
      </c>
      <c r="F158" s="203"/>
      <c r="G158" s="232">
        <v>152</v>
      </c>
      <c r="H158" s="238">
        <v>0.152</v>
      </c>
      <c r="I158" s="234">
        <f t="shared" si="8"/>
        <v>0.1636</v>
      </c>
      <c r="J158" s="234">
        <f t="shared" si="8"/>
        <v>0.28620000000000001</v>
      </c>
      <c r="K158" s="234">
        <f t="shared" si="8"/>
        <v>0.77349999999999997</v>
      </c>
      <c r="M158" s="232">
        <v>152</v>
      </c>
      <c r="N158" s="238">
        <v>0.152</v>
      </c>
      <c r="O158" s="234">
        <f t="shared" si="9"/>
        <v>0.17780000000000001</v>
      </c>
      <c r="P158" s="234">
        <f t="shared" si="9"/>
        <v>0.311</v>
      </c>
      <c r="Q158" s="234">
        <f t="shared" si="9"/>
        <v>0.84060000000000001</v>
      </c>
    </row>
    <row r="159" spans="1:17" s="212" customFormat="1" ht="13.5" customHeight="1" x14ac:dyDescent="0.2">
      <c r="A159" s="232">
        <v>153</v>
      </c>
      <c r="B159" s="233">
        <v>0.153</v>
      </c>
      <c r="C159" s="236">
        <v>0.1504044642857143</v>
      </c>
      <c r="D159" s="236">
        <v>0.26310535714285715</v>
      </c>
      <c r="E159" s="236">
        <v>0.71104017857142854</v>
      </c>
      <c r="F159" s="203"/>
      <c r="G159" s="232">
        <v>153</v>
      </c>
      <c r="H159" s="238">
        <v>0.153</v>
      </c>
      <c r="I159" s="234">
        <f t="shared" si="8"/>
        <v>0.16470000000000001</v>
      </c>
      <c r="J159" s="234">
        <f t="shared" si="8"/>
        <v>0.28810000000000002</v>
      </c>
      <c r="K159" s="234">
        <f t="shared" si="8"/>
        <v>0.77859999999999996</v>
      </c>
      <c r="M159" s="232">
        <v>153</v>
      </c>
      <c r="N159" s="238">
        <v>0.153</v>
      </c>
      <c r="O159" s="234">
        <f t="shared" si="9"/>
        <v>0.17899999999999999</v>
      </c>
      <c r="P159" s="234">
        <f t="shared" si="9"/>
        <v>0.31309999999999999</v>
      </c>
      <c r="Q159" s="234">
        <f t="shared" si="9"/>
        <v>0.84609999999999996</v>
      </c>
    </row>
    <row r="160" spans="1:17" s="212" customFormat="1" ht="13.5" customHeight="1" x14ac:dyDescent="0.2">
      <c r="A160" s="232">
        <v>154</v>
      </c>
      <c r="B160" s="233">
        <v>0.154</v>
      </c>
      <c r="C160" s="236">
        <v>0.15138750000000001</v>
      </c>
      <c r="D160" s="236">
        <v>0.26482499999999998</v>
      </c>
      <c r="E160" s="236">
        <v>0.71568749999999992</v>
      </c>
      <c r="F160" s="203"/>
      <c r="G160" s="232">
        <v>154</v>
      </c>
      <c r="H160" s="238">
        <v>0.154</v>
      </c>
      <c r="I160" s="234">
        <f t="shared" si="8"/>
        <v>0.1658</v>
      </c>
      <c r="J160" s="234">
        <f t="shared" si="8"/>
        <v>0.28999999999999998</v>
      </c>
      <c r="K160" s="234">
        <f t="shared" si="8"/>
        <v>0.78369999999999995</v>
      </c>
      <c r="M160" s="232">
        <v>154</v>
      </c>
      <c r="N160" s="238">
        <v>0.154</v>
      </c>
      <c r="O160" s="234">
        <f t="shared" si="9"/>
        <v>0.1802</v>
      </c>
      <c r="P160" s="234">
        <f t="shared" si="9"/>
        <v>0.31509999999999999</v>
      </c>
      <c r="Q160" s="234">
        <f t="shared" si="9"/>
        <v>0.85170000000000001</v>
      </c>
    </row>
    <row r="161" spans="1:17" s="212" customFormat="1" ht="13.5" customHeight="1" x14ac:dyDescent="0.2">
      <c r="A161" s="232">
        <v>155</v>
      </c>
      <c r="B161" s="233">
        <v>0.155</v>
      </c>
      <c r="C161" s="236">
        <v>0.15237053571428572</v>
      </c>
      <c r="D161" s="236">
        <v>0.26654464285714285</v>
      </c>
      <c r="E161" s="236">
        <v>0.72033482142857141</v>
      </c>
      <c r="F161" s="203"/>
      <c r="G161" s="232">
        <v>155</v>
      </c>
      <c r="H161" s="238">
        <v>0.155</v>
      </c>
      <c r="I161" s="234">
        <f t="shared" si="8"/>
        <v>0.1668</v>
      </c>
      <c r="J161" s="234">
        <f t="shared" si="8"/>
        <v>0.29189999999999999</v>
      </c>
      <c r="K161" s="234">
        <f t="shared" si="8"/>
        <v>0.78879999999999995</v>
      </c>
      <c r="M161" s="232">
        <v>155</v>
      </c>
      <c r="N161" s="238">
        <v>0.155</v>
      </c>
      <c r="O161" s="234">
        <f t="shared" si="9"/>
        <v>0.18129999999999999</v>
      </c>
      <c r="P161" s="234">
        <f t="shared" si="9"/>
        <v>0.31719999999999998</v>
      </c>
      <c r="Q161" s="234">
        <f t="shared" si="9"/>
        <v>0.85719999999999996</v>
      </c>
    </row>
    <row r="162" spans="1:17" s="212" customFormat="1" ht="13.5" customHeight="1" x14ac:dyDescent="0.2">
      <c r="A162" s="232">
        <v>156</v>
      </c>
      <c r="B162" s="233">
        <v>0.156</v>
      </c>
      <c r="C162" s="236">
        <v>0.15335357142857142</v>
      </c>
      <c r="D162" s="236">
        <v>0.26826428571428568</v>
      </c>
      <c r="E162" s="236">
        <v>0.7249821428571428</v>
      </c>
      <c r="F162" s="203"/>
      <c r="G162" s="232">
        <v>156</v>
      </c>
      <c r="H162" s="238">
        <v>0.156</v>
      </c>
      <c r="I162" s="234">
        <f t="shared" si="8"/>
        <v>0.16789999999999999</v>
      </c>
      <c r="J162" s="234">
        <f t="shared" si="8"/>
        <v>0.29370000000000002</v>
      </c>
      <c r="K162" s="234">
        <f t="shared" si="8"/>
        <v>0.79390000000000005</v>
      </c>
      <c r="M162" s="232">
        <v>156</v>
      </c>
      <c r="N162" s="238">
        <v>0.156</v>
      </c>
      <c r="O162" s="234">
        <f t="shared" si="9"/>
        <v>0.1825</v>
      </c>
      <c r="P162" s="234">
        <f t="shared" si="9"/>
        <v>0.31919999999999998</v>
      </c>
      <c r="Q162" s="234">
        <f t="shared" si="9"/>
        <v>0.86270000000000002</v>
      </c>
    </row>
    <row r="163" spans="1:17" s="212" customFormat="1" ht="13.5" customHeight="1" x14ac:dyDescent="0.2">
      <c r="A163" s="232">
        <v>157</v>
      </c>
      <c r="B163" s="233">
        <v>0.157</v>
      </c>
      <c r="C163" s="236">
        <v>0.15433660714285713</v>
      </c>
      <c r="D163" s="236">
        <v>0.26998392857142856</v>
      </c>
      <c r="E163" s="236">
        <v>0.72962946428571418</v>
      </c>
      <c r="F163" s="203"/>
      <c r="G163" s="232">
        <v>157</v>
      </c>
      <c r="H163" s="238">
        <v>0.157</v>
      </c>
      <c r="I163" s="234">
        <f t="shared" si="8"/>
        <v>0.16900000000000001</v>
      </c>
      <c r="J163" s="234">
        <f t="shared" si="8"/>
        <v>0.29559999999999997</v>
      </c>
      <c r="K163" s="234">
        <f t="shared" si="8"/>
        <v>0.79890000000000005</v>
      </c>
      <c r="M163" s="232">
        <v>157</v>
      </c>
      <c r="N163" s="238">
        <v>0.157</v>
      </c>
      <c r="O163" s="234">
        <f t="shared" si="9"/>
        <v>0.1837</v>
      </c>
      <c r="P163" s="234">
        <f t="shared" si="9"/>
        <v>0.32129999999999997</v>
      </c>
      <c r="Q163" s="234">
        <f t="shared" si="9"/>
        <v>0.86829999999999996</v>
      </c>
    </row>
    <row r="164" spans="1:17" s="212" customFormat="1" ht="13.5" customHeight="1" x14ac:dyDescent="0.2">
      <c r="A164" s="232">
        <v>158</v>
      </c>
      <c r="B164" s="233">
        <v>0.158</v>
      </c>
      <c r="C164" s="236">
        <v>0.15531964285714286</v>
      </c>
      <c r="D164" s="236">
        <v>0.27170357142857143</v>
      </c>
      <c r="E164" s="236">
        <v>0.73427678571428567</v>
      </c>
      <c r="F164" s="203"/>
      <c r="G164" s="232">
        <v>158</v>
      </c>
      <c r="H164" s="238">
        <v>0.158</v>
      </c>
      <c r="I164" s="234">
        <f t="shared" si="8"/>
        <v>0.1701</v>
      </c>
      <c r="J164" s="234">
        <f t="shared" si="8"/>
        <v>0.29749999999999999</v>
      </c>
      <c r="K164" s="234">
        <f t="shared" si="8"/>
        <v>0.80400000000000005</v>
      </c>
      <c r="M164" s="232">
        <v>158</v>
      </c>
      <c r="N164" s="238">
        <v>0.158</v>
      </c>
      <c r="O164" s="234">
        <f t="shared" si="9"/>
        <v>0.18479999999999999</v>
      </c>
      <c r="P164" s="234">
        <f t="shared" si="9"/>
        <v>0.32329999999999998</v>
      </c>
      <c r="Q164" s="234">
        <f t="shared" si="9"/>
        <v>0.87380000000000002</v>
      </c>
    </row>
    <row r="165" spans="1:17" s="212" customFormat="1" ht="13.5" customHeight="1" x14ac:dyDescent="0.2">
      <c r="A165" s="232">
        <v>159</v>
      </c>
      <c r="B165" s="233">
        <v>0.159</v>
      </c>
      <c r="C165" s="236">
        <v>0.15630267857142857</v>
      </c>
      <c r="D165" s="236">
        <v>0.27342321428571431</v>
      </c>
      <c r="E165" s="236">
        <v>0.73892410714285717</v>
      </c>
      <c r="F165" s="203"/>
      <c r="G165" s="232">
        <v>159</v>
      </c>
      <c r="H165" s="238">
        <v>0.159</v>
      </c>
      <c r="I165" s="234">
        <f t="shared" si="8"/>
        <v>0.17119999999999999</v>
      </c>
      <c r="J165" s="234">
        <f t="shared" si="8"/>
        <v>0.2994</v>
      </c>
      <c r="K165" s="234">
        <f t="shared" si="8"/>
        <v>0.80910000000000004</v>
      </c>
      <c r="M165" s="232">
        <v>159</v>
      </c>
      <c r="N165" s="238">
        <v>0.159</v>
      </c>
      <c r="O165" s="234">
        <f t="shared" si="9"/>
        <v>0.186</v>
      </c>
      <c r="P165" s="234">
        <f t="shared" si="9"/>
        <v>0.32540000000000002</v>
      </c>
      <c r="Q165" s="234">
        <f t="shared" si="9"/>
        <v>0.87929999999999997</v>
      </c>
    </row>
    <row r="166" spans="1:17" s="212" customFormat="1" ht="13.5" customHeight="1" x14ac:dyDescent="0.2">
      <c r="A166" s="232">
        <v>160</v>
      </c>
      <c r="B166" s="233">
        <v>0.16</v>
      </c>
      <c r="C166" s="236">
        <v>0.15728571428571431</v>
      </c>
      <c r="D166" s="236">
        <v>0.27514285714285713</v>
      </c>
      <c r="E166" s="236">
        <v>0.74357142857142855</v>
      </c>
      <c r="F166" s="203"/>
      <c r="G166" s="232">
        <v>160</v>
      </c>
      <c r="H166" s="238">
        <v>0.16</v>
      </c>
      <c r="I166" s="234">
        <f t="shared" si="8"/>
        <v>0.17219999999999999</v>
      </c>
      <c r="J166" s="234">
        <f t="shared" si="8"/>
        <v>0.30130000000000001</v>
      </c>
      <c r="K166" s="234">
        <f t="shared" si="8"/>
        <v>0.81420000000000003</v>
      </c>
      <c r="M166" s="232">
        <v>160</v>
      </c>
      <c r="N166" s="238">
        <v>0.16</v>
      </c>
      <c r="O166" s="234">
        <f t="shared" si="9"/>
        <v>0.18720000000000001</v>
      </c>
      <c r="P166" s="234">
        <f t="shared" si="9"/>
        <v>0.32740000000000002</v>
      </c>
      <c r="Q166" s="234">
        <f t="shared" si="9"/>
        <v>0.88490000000000002</v>
      </c>
    </row>
    <row r="167" spans="1:17" s="212" customFormat="1" ht="13.5" customHeight="1" x14ac:dyDescent="0.2">
      <c r="A167" s="232">
        <v>161</v>
      </c>
      <c r="B167" s="233">
        <v>0.161</v>
      </c>
      <c r="C167" s="236">
        <v>0.15826875000000001</v>
      </c>
      <c r="D167" s="236">
        <v>0.27686250000000001</v>
      </c>
      <c r="E167" s="236">
        <v>0.74821874999999993</v>
      </c>
      <c r="F167" s="203"/>
      <c r="G167" s="232">
        <v>161</v>
      </c>
      <c r="H167" s="238">
        <v>0.161</v>
      </c>
      <c r="I167" s="234">
        <f t="shared" si="8"/>
        <v>0.17330000000000001</v>
      </c>
      <c r="J167" s="234">
        <f t="shared" si="8"/>
        <v>0.30320000000000003</v>
      </c>
      <c r="K167" s="234">
        <f t="shared" si="8"/>
        <v>0.81930000000000003</v>
      </c>
      <c r="M167" s="232">
        <v>161</v>
      </c>
      <c r="N167" s="238">
        <v>0.161</v>
      </c>
      <c r="O167" s="234">
        <f t="shared" si="9"/>
        <v>0.1883</v>
      </c>
      <c r="P167" s="234">
        <f t="shared" si="9"/>
        <v>0.32950000000000002</v>
      </c>
      <c r="Q167" s="234">
        <f t="shared" si="9"/>
        <v>0.89039999999999997</v>
      </c>
    </row>
    <row r="168" spans="1:17" s="212" customFormat="1" ht="13.5" customHeight="1" x14ac:dyDescent="0.2">
      <c r="A168" s="232">
        <v>162</v>
      </c>
      <c r="B168" s="233">
        <v>0.16200000000000001</v>
      </c>
      <c r="C168" s="236">
        <v>0.15925178571428572</v>
      </c>
      <c r="D168" s="236">
        <v>0.27858214285714283</v>
      </c>
      <c r="E168" s="236">
        <v>0.75286607142857132</v>
      </c>
      <c r="F168" s="203"/>
      <c r="G168" s="232">
        <v>162</v>
      </c>
      <c r="H168" s="238">
        <v>0.16200000000000001</v>
      </c>
      <c r="I168" s="234">
        <f t="shared" si="8"/>
        <v>0.1744</v>
      </c>
      <c r="J168" s="234">
        <f t="shared" si="8"/>
        <v>0.30499999999999999</v>
      </c>
      <c r="K168" s="234">
        <f t="shared" si="8"/>
        <v>0.82440000000000002</v>
      </c>
      <c r="M168" s="232">
        <v>162</v>
      </c>
      <c r="N168" s="238">
        <v>0.16200000000000001</v>
      </c>
      <c r="O168" s="234">
        <f t="shared" si="9"/>
        <v>0.1895</v>
      </c>
      <c r="P168" s="234">
        <f t="shared" si="9"/>
        <v>0.33150000000000002</v>
      </c>
      <c r="Q168" s="234">
        <f t="shared" si="9"/>
        <v>0.89590000000000003</v>
      </c>
    </row>
    <row r="169" spans="1:17" s="212" customFormat="1" ht="13.5" customHeight="1" x14ac:dyDescent="0.2">
      <c r="A169" s="232">
        <v>163</v>
      </c>
      <c r="B169" s="233">
        <v>0.16300000000000001</v>
      </c>
      <c r="C169" s="236">
        <v>0.16023482142857143</v>
      </c>
      <c r="D169" s="236">
        <v>0.28030178571428571</v>
      </c>
      <c r="E169" s="236">
        <v>0.75751339285714281</v>
      </c>
      <c r="F169" s="203"/>
      <c r="G169" s="232">
        <v>163</v>
      </c>
      <c r="H169" s="238">
        <v>0.16300000000000001</v>
      </c>
      <c r="I169" s="234">
        <f t="shared" si="8"/>
        <v>0.17549999999999999</v>
      </c>
      <c r="J169" s="234">
        <f t="shared" si="8"/>
        <v>0.30690000000000001</v>
      </c>
      <c r="K169" s="234">
        <f t="shared" si="8"/>
        <v>0.82950000000000002</v>
      </c>
      <c r="M169" s="232">
        <v>163</v>
      </c>
      <c r="N169" s="238">
        <v>0.16300000000000001</v>
      </c>
      <c r="O169" s="234">
        <f t="shared" si="9"/>
        <v>0.19070000000000001</v>
      </c>
      <c r="P169" s="234">
        <f t="shared" si="9"/>
        <v>0.33360000000000001</v>
      </c>
      <c r="Q169" s="234">
        <f t="shared" si="9"/>
        <v>0.90139999999999998</v>
      </c>
    </row>
    <row r="170" spans="1:17" s="212" customFormat="1" ht="13.5" customHeight="1" x14ac:dyDescent="0.2">
      <c r="A170" s="232">
        <v>164</v>
      </c>
      <c r="B170" s="233">
        <v>0.16400000000000001</v>
      </c>
      <c r="C170" s="236">
        <v>0.16121785714285716</v>
      </c>
      <c r="D170" s="236">
        <v>0.28202142857142859</v>
      </c>
      <c r="E170" s="236">
        <v>0.7621607142857143</v>
      </c>
      <c r="F170" s="203"/>
      <c r="G170" s="232">
        <v>164</v>
      </c>
      <c r="H170" s="238">
        <v>0.16400000000000001</v>
      </c>
      <c r="I170" s="234">
        <f t="shared" si="8"/>
        <v>0.17649999999999999</v>
      </c>
      <c r="J170" s="234">
        <f t="shared" si="8"/>
        <v>0.30880000000000002</v>
      </c>
      <c r="K170" s="234">
        <f t="shared" si="8"/>
        <v>0.83460000000000001</v>
      </c>
      <c r="M170" s="232">
        <v>164</v>
      </c>
      <c r="N170" s="238">
        <v>0.16400000000000001</v>
      </c>
      <c r="O170" s="234">
        <f t="shared" si="9"/>
        <v>0.1918</v>
      </c>
      <c r="P170" s="234">
        <f t="shared" si="9"/>
        <v>0.33560000000000001</v>
      </c>
      <c r="Q170" s="234">
        <f t="shared" si="9"/>
        <v>0.90700000000000003</v>
      </c>
    </row>
    <row r="171" spans="1:17" s="212" customFormat="1" ht="13.5" customHeight="1" x14ac:dyDescent="0.2">
      <c r="A171" s="232">
        <v>165</v>
      </c>
      <c r="B171" s="233">
        <v>0.16500000000000001</v>
      </c>
      <c r="C171" s="236">
        <v>0.16220089285714287</v>
      </c>
      <c r="D171" s="236">
        <v>0.28374107142857141</v>
      </c>
      <c r="E171" s="236">
        <v>0.76680803571428569</v>
      </c>
      <c r="F171" s="203"/>
      <c r="G171" s="232">
        <v>165</v>
      </c>
      <c r="H171" s="238">
        <v>0.16500000000000001</v>
      </c>
      <c r="I171" s="234">
        <f t="shared" si="8"/>
        <v>0.17760000000000001</v>
      </c>
      <c r="J171" s="234">
        <f t="shared" si="8"/>
        <v>0.31069999999999998</v>
      </c>
      <c r="K171" s="234">
        <f t="shared" si="8"/>
        <v>0.8397</v>
      </c>
      <c r="M171" s="232">
        <v>165</v>
      </c>
      <c r="N171" s="238">
        <v>0.16500000000000001</v>
      </c>
      <c r="O171" s="234">
        <f t="shared" si="9"/>
        <v>0.193</v>
      </c>
      <c r="P171" s="234">
        <f t="shared" si="9"/>
        <v>0.3377</v>
      </c>
      <c r="Q171" s="234">
        <f t="shared" si="9"/>
        <v>0.91249999999999998</v>
      </c>
    </row>
    <row r="172" spans="1:17" s="212" customFormat="1" ht="13.5" customHeight="1" x14ac:dyDescent="0.2">
      <c r="A172" s="232">
        <v>166</v>
      </c>
      <c r="B172" s="233">
        <v>0.16600000000000001</v>
      </c>
      <c r="C172" s="236">
        <v>0.16318392857142858</v>
      </c>
      <c r="D172" s="236">
        <v>0.28546071428571429</v>
      </c>
      <c r="E172" s="236">
        <v>0.77145535714285707</v>
      </c>
      <c r="F172" s="203"/>
      <c r="G172" s="232">
        <v>166</v>
      </c>
      <c r="H172" s="238">
        <v>0.16600000000000001</v>
      </c>
      <c r="I172" s="234">
        <f t="shared" si="8"/>
        <v>0.1787</v>
      </c>
      <c r="J172" s="234">
        <f t="shared" si="8"/>
        <v>0.31259999999999999</v>
      </c>
      <c r="K172" s="234">
        <f t="shared" si="8"/>
        <v>0.84470000000000001</v>
      </c>
      <c r="M172" s="232">
        <v>166</v>
      </c>
      <c r="N172" s="238">
        <v>0.16600000000000001</v>
      </c>
      <c r="O172" s="234">
        <f t="shared" si="9"/>
        <v>0.19420000000000001</v>
      </c>
      <c r="P172" s="234">
        <f t="shared" si="9"/>
        <v>0.3397</v>
      </c>
      <c r="Q172" s="234">
        <f t="shared" si="9"/>
        <v>0.91800000000000004</v>
      </c>
    </row>
    <row r="173" spans="1:17" s="212" customFormat="1" ht="13.5" customHeight="1" x14ac:dyDescent="0.2">
      <c r="A173" s="232">
        <v>167</v>
      </c>
      <c r="B173" s="233">
        <v>0.16700000000000001</v>
      </c>
      <c r="C173" s="236">
        <v>0.16416696428571428</v>
      </c>
      <c r="D173" s="236">
        <v>0.28718035714285711</v>
      </c>
      <c r="E173" s="236">
        <v>0.77610267857142856</v>
      </c>
      <c r="F173" s="203"/>
      <c r="G173" s="232">
        <v>167</v>
      </c>
      <c r="H173" s="238">
        <v>0.16700000000000001</v>
      </c>
      <c r="I173" s="234">
        <f t="shared" si="8"/>
        <v>0.17979999999999999</v>
      </c>
      <c r="J173" s="234">
        <f t="shared" si="8"/>
        <v>0.3145</v>
      </c>
      <c r="K173" s="234">
        <f t="shared" si="8"/>
        <v>0.8498</v>
      </c>
      <c r="M173" s="232">
        <v>167</v>
      </c>
      <c r="N173" s="238">
        <v>0.16700000000000001</v>
      </c>
      <c r="O173" s="234">
        <f t="shared" si="9"/>
        <v>0.19539999999999999</v>
      </c>
      <c r="P173" s="234">
        <f t="shared" si="9"/>
        <v>0.3417</v>
      </c>
      <c r="Q173" s="234">
        <f t="shared" si="9"/>
        <v>0.92359999999999998</v>
      </c>
    </row>
    <row r="174" spans="1:17" s="212" customFormat="1" ht="13.5" customHeight="1" x14ac:dyDescent="0.2">
      <c r="A174" s="232">
        <v>168</v>
      </c>
      <c r="B174" s="233">
        <v>0.16800000000000001</v>
      </c>
      <c r="C174" s="236">
        <v>0.16515000000000002</v>
      </c>
      <c r="D174" s="236">
        <v>0.28889999999999999</v>
      </c>
      <c r="E174" s="236">
        <v>0.78074999999999994</v>
      </c>
      <c r="F174" s="203"/>
      <c r="G174" s="232">
        <v>168</v>
      </c>
      <c r="H174" s="238">
        <v>0.16800000000000001</v>
      </c>
      <c r="I174" s="234">
        <f t="shared" si="8"/>
        <v>0.18079999999999999</v>
      </c>
      <c r="J174" s="234">
        <f t="shared" si="8"/>
        <v>0.31630000000000003</v>
      </c>
      <c r="K174" s="234">
        <f t="shared" si="8"/>
        <v>0.85489999999999999</v>
      </c>
      <c r="M174" s="232">
        <v>168</v>
      </c>
      <c r="N174" s="238">
        <v>0.16800000000000001</v>
      </c>
      <c r="O174" s="234">
        <f t="shared" si="9"/>
        <v>0.19650000000000001</v>
      </c>
      <c r="P174" s="234">
        <f t="shared" si="9"/>
        <v>0.34379999999999999</v>
      </c>
      <c r="Q174" s="234">
        <f t="shared" si="9"/>
        <v>0.92910000000000004</v>
      </c>
    </row>
    <row r="175" spans="1:17" s="212" customFormat="1" ht="13.5" customHeight="1" x14ac:dyDescent="0.2">
      <c r="A175" s="232">
        <v>169</v>
      </c>
      <c r="B175" s="233">
        <v>0.16900000000000001</v>
      </c>
      <c r="C175" s="236">
        <v>0.16613303571428573</v>
      </c>
      <c r="D175" s="236">
        <v>0.29061964285714287</v>
      </c>
      <c r="E175" s="236">
        <v>0.78539732142857133</v>
      </c>
      <c r="F175" s="203"/>
      <c r="G175" s="232">
        <v>169</v>
      </c>
      <c r="H175" s="238">
        <v>0.16900000000000001</v>
      </c>
      <c r="I175" s="234">
        <f t="shared" si="8"/>
        <v>0.18190000000000001</v>
      </c>
      <c r="J175" s="234">
        <f t="shared" si="8"/>
        <v>0.31819999999999998</v>
      </c>
      <c r="K175" s="234">
        <f t="shared" si="8"/>
        <v>0.86</v>
      </c>
      <c r="M175" s="232">
        <v>169</v>
      </c>
      <c r="N175" s="238">
        <v>0.16900000000000001</v>
      </c>
      <c r="O175" s="234">
        <f t="shared" si="9"/>
        <v>0.19769999999999999</v>
      </c>
      <c r="P175" s="234">
        <f t="shared" si="9"/>
        <v>0.3458</v>
      </c>
      <c r="Q175" s="234">
        <f t="shared" si="9"/>
        <v>0.93459999999999999</v>
      </c>
    </row>
    <row r="176" spans="1:17" s="212" customFormat="1" ht="13.5" customHeight="1" x14ac:dyDescent="0.2">
      <c r="A176" s="232">
        <v>170</v>
      </c>
      <c r="B176" s="233">
        <v>0.17</v>
      </c>
      <c r="C176" s="236">
        <v>0.16711607142857146</v>
      </c>
      <c r="D176" s="236">
        <v>0.29233928571428575</v>
      </c>
      <c r="E176" s="236">
        <v>0.79004464285714293</v>
      </c>
      <c r="F176" s="203"/>
      <c r="G176" s="232">
        <v>170</v>
      </c>
      <c r="H176" s="238">
        <v>0.17</v>
      </c>
      <c r="I176" s="234">
        <f t="shared" si="8"/>
        <v>0.183</v>
      </c>
      <c r="J176" s="234">
        <f t="shared" si="8"/>
        <v>0.3201</v>
      </c>
      <c r="K176" s="234">
        <f t="shared" si="8"/>
        <v>0.86509999999999998</v>
      </c>
      <c r="M176" s="232">
        <v>170</v>
      </c>
      <c r="N176" s="238">
        <v>0.17</v>
      </c>
      <c r="O176" s="234">
        <f t="shared" si="9"/>
        <v>0.19889999999999999</v>
      </c>
      <c r="P176" s="234">
        <f t="shared" si="9"/>
        <v>0.34789999999999999</v>
      </c>
      <c r="Q176" s="234">
        <f t="shared" si="9"/>
        <v>0.94020000000000004</v>
      </c>
    </row>
    <row r="177" spans="1:17" s="212" customFormat="1" ht="13.5" customHeight="1" x14ac:dyDescent="0.2">
      <c r="A177" s="232">
        <v>171</v>
      </c>
      <c r="B177" s="233">
        <v>0.17100000000000001</v>
      </c>
      <c r="C177" s="236">
        <v>0.16809910714285717</v>
      </c>
      <c r="D177" s="236">
        <v>0.29405892857142857</v>
      </c>
      <c r="E177" s="236">
        <v>0.79469196428571431</v>
      </c>
      <c r="F177" s="203"/>
      <c r="G177" s="232">
        <v>171</v>
      </c>
      <c r="H177" s="238">
        <v>0.17100000000000001</v>
      </c>
      <c r="I177" s="234">
        <f t="shared" si="8"/>
        <v>0.18410000000000001</v>
      </c>
      <c r="J177" s="234">
        <f t="shared" si="8"/>
        <v>0.32200000000000001</v>
      </c>
      <c r="K177" s="234">
        <f t="shared" si="8"/>
        <v>0.87019999999999997</v>
      </c>
      <c r="M177" s="232">
        <v>171</v>
      </c>
      <c r="N177" s="238">
        <v>0.17100000000000001</v>
      </c>
      <c r="O177" s="234">
        <f t="shared" si="9"/>
        <v>0.2</v>
      </c>
      <c r="P177" s="234">
        <f t="shared" si="9"/>
        <v>0.34989999999999999</v>
      </c>
      <c r="Q177" s="234">
        <f t="shared" si="9"/>
        <v>0.94569999999999999</v>
      </c>
    </row>
    <row r="178" spans="1:17" s="212" customFormat="1" ht="13.5" customHeight="1" x14ac:dyDescent="0.2">
      <c r="A178" s="232">
        <v>172</v>
      </c>
      <c r="B178" s="233">
        <v>0.17199999999999999</v>
      </c>
      <c r="C178" s="236">
        <v>0.16908214285714285</v>
      </c>
      <c r="D178" s="236">
        <v>0.29577857142857139</v>
      </c>
      <c r="E178" s="236">
        <v>0.79933928571428559</v>
      </c>
      <c r="F178" s="203"/>
      <c r="G178" s="232">
        <v>172</v>
      </c>
      <c r="H178" s="238">
        <v>0.17199999999999999</v>
      </c>
      <c r="I178" s="234">
        <f t="shared" si="8"/>
        <v>0.18509999999999999</v>
      </c>
      <c r="J178" s="234">
        <f t="shared" si="8"/>
        <v>0.32390000000000002</v>
      </c>
      <c r="K178" s="234">
        <f t="shared" si="8"/>
        <v>0.87529999999999997</v>
      </c>
      <c r="M178" s="232">
        <v>172</v>
      </c>
      <c r="N178" s="238">
        <v>0.17199999999999999</v>
      </c>
      <c r="O178" s="234">
        <f t="shared" si="9"/>
        <v>0.20119999999999999</v>
      </c>
      <c r="P178" s="234">
        <f t="shared" si="9"/>
        <v>0.35199999999999998</v>
      </c>
      <c r="Q178" s="234">
        <f t="shared" si="9"/>
        <v>0.95120000000000005</v>
      </c>
    </row>
    <row r="179" spans="1:17" s="212" customFormat="1" ht="13.5" customHeight="1" x14ac:dyDescent="0.2">
      <c r="A179" s="232">
        <v>173</v>
      </c>
      <c r="B179" s="233">
        <v>0.17299999999999999</v>
      </c>
      <c r="C179" s="236">
        <v>0.17006517857142855</v>
      </c>
      <c r="D179" s="236">
        <v>0.29749821428571427</v>
      </c>
      <c r="E179" s="236">
        <v>0.80398660714285697</v>
      </c>
      <c r="F179" s="203"/>
      <c r="G179" s="232">
        <v>173</v>
      </c>
      <c r="H179" s="238">
        <v>0.17299999999999999</v>
      </c>
      <c r="I179" s="234">
        <f t="shared" si="8"/>
        <v>0.1862</v>
      </c>
      <c r="J179" s="234">
        <f t="shared" si="8"/>
        <v>0.32579999999999998</v>
      </c>
      <c r="K179" s="234">
        <f t="shared" si="8"/>
        <v>0.88039999999999996</v>
      </c>
      <c r="M179" s="232">
        <v>173</v>
      </c>
      <c r="N179" s="238">
        <v>0.17299999999999999</v>
      </c>
      <c r="O179" s="234">
        <f t="shared" si="9"/>
        <v>0.2024</v>
      </c>
      <c r="P179" s="234">
        <f t="shared" si="9"/>
        <v>0.35399999999999998</v>
      </c>
      <c r="Q179" s="234">
        <f t="shared" si="9"/>
        <v>0.95669999999999999</v>
      </c>
    </row>
    <row r="180" spans="1:17" s="212" customFormat="1" ht="13.5" customHeight="1" x14ac:dyDescent="0.2">
      <c r="A180" s="232">
        <v>174</v>
      </c>
      <c r="B180" s="233">
        <v>0.17399999999999999</v>
      </c>
      <c r="C180" s="236">
        <v>0.17104821428571426</v>
      </c>
      <c r="D180" s="236">
        <v>0.29921785714285709</v>
      </c>
      <c r="E180" s="236">
        <v>0.80863392857142846</v>
      </c>
      <c r="F180" s="203"/>
      <c r="G180" s="232">
        <v>174</v>
      </c>
      <c r="H180" s="238">
        <v>0.17399999999999999</v>
      </c>
      <c r="I180" s="234">
        <f t="shared" si="8"/>
        <v>0.18729999999999999</v>
      </c>
      <c r="J180" s="234">
        <f t="shared" si="8"/>
        <v>0.3276</v>
      </c>
      <c r="K180" s="234">
        <f t="shared" si="8"/>
        <v>0.88549999999999995</v>
      </c>
      <c r="M180" s="232">
        <v>174</v>
      </c>
      <c r="N180" s="238">
        <v>0.17399999999999999</v>
      </c>
      <c r="O180" s="234">
        <f t="shared" si="9"/>
        <v>0.20349999999999999</v>
      </c>
      <c r="P180" s="234">
        <f t="shared" si="9"/>
        <v>0.35610000000000003</v>
      </c>
      <c r="Q180" s="234">
        <f t="shared" si="9"/>
        <v>0.96230000000000004</v>
      </c>
    </row>
    <row r="181" spans="1:17" s="212" customFormat="1" ht="13.5" customHeight="1" x14ac:dyDescent="0.2">
      <c r="A181" s="232">
        <v>175</v>
      </c>
      <c r="B181" s="233">
        <v>0.17499999999999999</v>
      </c>
      <c r="C181" s="236">
        <v>0.17203124999999997</v>
      </c>
      <c r="D181" s="236">
        <v>0.30093749999999997</v>
      </c>
      <c r="E181" s="236">
        <v>0.81328124999999984</v>
      </c>
      <c r="F181" s="203"/>
      <c r="G181" s="232">
        <v>175</v>
      </c>
      <c r="H181" s="238">
        <v>0.17499999999999999</v>
      </c>
      <c r="I181" s="234">
        <f t="shared" si="8"/>
        <v>0.18840000000000001</v>
      </c>
      <c r="J181" s="234">
        <f t="shared" si="8"/>
        <v>0.32950000000000002</v>
      </c>
      <c r="K181" s="234">
        <f t="shared" si="8"/>
        <v>0.89049999999999996</v>
      </c>
      <c r="M181" s="232">
        <v>175</v>
      </c>
      <c r="N181" s="238">
        <v>0.17499999999999999</v>
      </c>
      <c r="O181" s="234">
        <f t="shared" si="9"/>
        <v>0.20469999999999999</v>
      </c>
      <c r="P181" s="234">
        <f t="shared" si="9"/>
        <v>0.35809999999999997</v>
      </c>
      <c r="Q181" s="234">
        <f t="shared" si="9"/>
        <v>0.96779999999999999</v>
      </c>
    </row>
    <row r="182" spans="1:17" s="212" customFormat="1" ht="13.5" customHeight="1" x14ac:dyDescent="0.2">
      <c r="A182" s="232">
        <v>176</v>
      </c>
      <c r="B182" s="233">
        <v>0.17599999999999999</v>
      </c>
      <c r="C182" s="236">
        <v>0.1730142857142857</v>
      </c>
      <c r="D182" s="236">
        <v>0.30265714285714285</v>
      </c>
      <c r="E182" s="236">
        <v>0.81792857142857134</v>
      </c>
      <c r="F182" s="203"/>
      <c r="G182" s="232">
        <v>176</v>
      </c>
      <c r="H182" s="238">
        <v>0.17599999999999999</v>
      </c>
      <c r="I182" s="234">
        <f t="shared" si="8"/>
        <v>0.1895</v>
      </c>
      <c r="J182" s="234">
        <f t="shared" si="8"/>
        <v>0.33139999999999997</v>
      </c>
      <c r="K182" s="234">
        <f t="shared" si="8"/>
        <v>0.89559999999999995</v>
      </c>
      <c r="M182" s="232">
        <v>176</v>
      </c>
      <c r="N182" s="238">
        <v>0.17599999999999999</v>
      </c>
      <c r="O182" s="234">
        <f t="shared" si="9"/>
        <v>0.2059</v>
      </c>
      <c r="P182" s="234">
        <f t="shared" si="9"/>
        <v>0.36020000000000002</v>
      </c>
      <c r="Q182" s="234">
        <f t="shared" si="9"/>
        <v>0.97330000000000005</v>
      </c>
    </row>
    <row r="183" spans="1:17" s="212" customFormat="1" ht="13.5" customHeight="1" x14ac:dyDescent="0.2">
      <c r="A183" s="232">
        <v>177</v>
      </c>
      <c r="B183" s="233">
        <v>0.17699999999999999</v>
      </c>
      <c r="C183" s="236">
        <v>0.17399732142857144</v>
      </c>
      <c r="D183" s="236">
        <v>0.30437678571428567</v>
      </c>
      <c r="E183" s="236">
        <v>0.82257589285714272</v>
      </c>
      <c r="F183" s="203"/>
      <c r="G183" s="232">
        <v>177</v>
      </c>
      <c r="H183" s="238">
        <v>0.17699999999999999</v>
      </c>
      <c r="I183" s="234">
        <f t="shared" si="8"/>
        <v>0.1905</v>
      </c>
      <c r="J183" s="234">
        <f t="shared" si="8"/>
        <v>0.33329999999999999</v>
      </c>
      <c r="K183" s="234">
        <f t="shared" si="8"/>
        <v>0.90069999999999995</v>
      </c>
      <c r="M183" s="232">
        <v>177</v>
      </c>
      <c r="N183" s="238">
        <v>0.17699999999999999</v>
      </c>
      <c r="O183" s="234">
        <f t="shared" si="9"/>
        <v>0.20710000000000001</v>
      </c>
      <c r="P183" s="234">
        <f t="shared" si="9"/>
        <v>0.36220000000000002</v>
      </c>
      <c r="Q183" s="234">
        <f t="shared" si="9"/>
        <v>0.97889999999999999</v>
      </c>
    </row>
    <row r="184" spans="1:17" s="212" customFormat="1" ht="13.5" customHeight="1" x14ac:dyDescent="0.2">
      <c r="A184" s="232">
        <v>178</v>
      </c>
      <c r="B184" s="233">
        <v>0.17799999999999999</v>
      </c>
      <c r="C184" s="236">
        <v>0.17498035714285715</v>
      </c>
      <c r="D184" s="236">
        <v>0.30609642857142855</v>
      </c>
      <c r="E184" s="236">
        <v>0.82722321428571421</v>
      </c>
      <c r="F184" s="203"/>
      <c r="G184" s="232">
        <v>178</v>
      </c>
      <c r="H184" s="238">
        <v>0.17799999999999999</v>
      </c>
      <c r="I184" s="234">
        <f t="shared" si="8"/>
        <v>0.19159999999999999</v>
      </c>
      <c r="J184" s="234">
        <f t="shared" si="8"/>
        <v>0.3352</v>
      </c>
      <c r="K184" s="234">
        <f t="shared" si="8"/>
        <v>0.90580000000000005</v>
      </c>
      <c r="M184" s="232">
        <v>178</v>
      </c>
      <c r="N184" s="238">
        <v>0.17799999999999999</v>
      </c>
      <c r="O184" s="234">
        <f t="shared" si="9"/>
        <v>0.2082</v>
      </c>
      <c r="P184" s="234">
        <f t="shared" si="9"/>
        <v>0.36430000000000001</v>
      </c>
      <c r="Q184" s="234">
        <f t="shared" si="9"/>
        <v>0.98440000000000005</v>
      </c>
    </row>
    <row r="185" spans="1:17" s="212" customFormat="1" ht="13.5" customHeight="1" x14ac:dyDescent="0.2">
      <c r="A185" s="232">
        <v>179</v>
      </c>
      <c r="B185" s="233">
        <v>0.17899999999999999</v>
      </c>
      <c r="C185" s="236">
        <v>0.17596339285714285</v>
      </c>
      <c r="D185" s="236">
        <v>0.30781607142857137</v>
      </c>
      <c r="E185" s="236">
        <v>0.8318705357142856</v>
      </c>
      <c r="F185" s="203"/>
      <c r="G185" s="232">
        <v>179</v>
      </c>
      <c r="H185" s="238">
        <v>0.17899999999999999</v>
      </c>
      <c r="I185" s="234">
        <f t="shared" si="8"/>
        <v>0.19270000000000001</v>
      </c>
      <c r="J185" s="234">
        <f t="shared" si="8"/>
        <v>0.33710000000000001</v>
      </c>
      <c r="K185" s="234">
        <f t="shared" si="8"/>
        <v>0.91090000000000004</v>
      </c>
      <c r="M185" s="232">
        <v>179</v>
      </c>
      <c r="N185" s="238">
        <v>0.17899999999999999</v>
      </c>
      <c r="O185" s="234">
        <f t="shared" si="9"/>
        <v>0.2094</v>
      </c>
      <c r="P185" s="234">
        <f t="shared" si="9"/>
        <v>0.36630000000000001</v>
      </c>
      <c r="Q185" s="234">
        <f t="shared" si="9"/>
        <v>0.9899</v>
      </c>
    </row>
    <row r="186" spans="1:17" s="212" customFormat="1" ht="13.5" customHeight="1" x14ac:dyDescent="0.2">
      <c r="A186" s="232">
        <v>180</v>
      </c>
      <c r="B186" s="233">
        <v>0.18</v>
      </c>
      <c r="C186" s="236">
        <v>0.17694642857142856</v>
      </c>
      <c r="D186" s="236">
        <v>0.30953571428571425</v>
      </c>
      <c r="E186" s="236">
        <v>0.83651785714285698</v>
      </c>
      <c r="F186" s="203"/>
      <c r="G186" s="232">
        <v>180</v>
      </c>
      <c r="H186" s="238">
        <v>0.18</v>
      </c>
      <c r="I186" s="234">
        <f t="shared" si="8"/>
        <v>0.1938</v>
      </c>
      <c r="J186" s="234">
        <f t="shared" si="8"/>
        <v>0.33889999999999998</v>
      </c>
      <c r="K186" s="234">
        <f t="shared" si="8"/>
        <v>0.91600000000000004</v>
      </c>
      <c r="M186" s="232">
        <v>180</v>
      </c>
      <c r="N186" s="238">
        <v>0.18</v>
      </c>
      <c r="O186" s="234">
        <f t="shared" si="9"/>
        <v>0.21060000000000001</v>
      </c>
      <c r="P186" s="234">
        <f t="shared" si="9"/>
        <v>0.36830000000000002</v>
      </c>
      <c r="Q186" s="234">
        <f t="shared" si="9"/>
        <v>0.99550000000000005</v>
      </c>
    </row>
    <row r="187" spans="1:17" s="212" customFormat="1" ht="13.5" customHeight="1" x14ac:dyDescent="0.2">
      <c r="A187" s="232">
        <v>181</v>
      </c>
      <c r="B187" s="233">
        <v>0.18099999999999999</v>
      </c>
      <c r="C187" s="236">
        <v>0.17792946428571427</v>
      </c>
      <c r="D187" s="236">
        <v>0.31125535714285707</v>
      </c>
      <c r="E187" s="236">
        <v>0.84116517857142836</v>
      </c>
      <c r="F187" s="203"/>
      <c r="G187" s="232">
        <v>181</v>
      </c>
      <c r="H187" s="238">
        <v>0.18099999999999999</v>
      </c>
      <c r="I187" s="234">
        <f t="shared" si="8"/>
        <v>0.1948</v>
      </c>
      <c r="J187" s="234">
        <f t="shared" si="8"/>
        <v>0.34079999999999999</v>
      </c>
      <c r="K187" s="234">
        <f t="shared" si="8"/>
        <v>0.92110000000000003</v>
      </c>
      <c r="M187" s="232">
        <v>181</v>
      </c>
      <c r="N187" s="238">
        <v>0.18099999999999999</v>
      </c>
      <c r="O187" s="234">
        <f t="shared" si="9"/>
        <v>0.2117</v>
      </c>
      <c r="P187" s="234">
        <f t="shared" si="9"/>
        <v>0.37040000000000001</v>
      </c>
      <c r="Q187" s="234">
        <f t="shared" si="9"/>
        <v>1.0009999999999999</v>
      </c>
    </row>
    <row r="188" spans="1:17" s="212" customFormat="1" ht="13.5" customHeight="1" x14ac:dyDescent="0.2">
      <c r="A188" s="232">
        <v>182</v>
      </c>
      <c r="B188" s="233">
        <v>0.182</v>
      </c>
      <c r="C188" s="236">
        <v>0.1789125</v>
      </c>
      <c r="D188" s="236">
        <v>0.312975</v>
      </c>
      <c r="E188" s="236">
        <v>0.84581249999999997</v>
      </c>
      <c r="F188" s="203"/>
      <c r="G188" s="232">
        <v>182</v>
      </c>
      <c r="H188" s="238">
        <v>0.182</v>
      </c>
      <c r="I188" s="234">
        <f t="shared" si="8"/>
        <v>0.19589999999999999</v>
      </c>
      <c r="J188" s="234">
        <f t="shared" si="8"/>
        <v>0.3427</v>
      </c>
      <c r="K188" s="234">
        <f t="shared" si="8"/>
        <v>0.92620000000000002</v>
      </c>
      <c r="M188" s="232">
        <v>182</v>
      </c>
      <c r="N188" s="238">
        <v>0.182</v>
      </c>
      <c r="O188" s="234">
        <f t="shared" si="9"/>
        <v>0.21290000000000001</v>
      </c>
      <c r="P188" s="234">
        <f t="shared" si="9"/>
        <v>0.37240000000000001</v>
      </c>
      <c r="Q188" s="234">
        <f t="shared" si="9"/>
        <v>1.0065</v>
      </c>
    </row>
    <row r="189" spans="1:17" s="212" customFormat="1" ht="13.5" customHeight="1" x14ac:dyDescent="0.2">
      <c r="A189" s="232">
        <v>183</v>
      </c>
      <c r="B189" s="233">
        <v>0.183</v>
      </c>
      <c r="C189" s="236">
        <v>0.17989553571428571</v>
      </c>
      <c r="D189" s="236">
        <v>0.31469464285714283</v>
      </c>
      <c r="E189" s="236">
        <v>0.85045982142857135</v>
      </c>
      <c r="F189" s="203"/>
      <c r="G189" s="232">
        <v>183</v>
      </c>
      <c r="H189" s="238">
        <v>0.183</v>
      </c>
      <c r="I189" s="234">
        <f t="shared" si="8"/>
        <v>0.19700000000000001</v>
      </c>
      <c r="J189" s="234">
        <f t="shared" si="8"/>
        <v>0.34460000000000002</v>
      </c>
      <c r="K189" s="234">
        <f t="shared" si="8"/>
        <v>0.93130000000000002</v>
      </c>
      <c r="M189" s="232">
        <v>183</v>
      </c>
      <c r="N189" s="238">
        <v>0.183</v>
      </c>
      <c r="O189" s="234">
        <f t="shared" si="9"/>
        <v>0.21410000000000001</v>
      </c>
      <c r="P189" s="234">
        <f t="shared" si="9"/>
        <v>0.3745</v>
      </c>
      <c r="Q189" s="234">
        <f t="shared" si="9"/>
        <v>1.012</v>
      </c>
    </row>
    <row r="190" spans="1:17" s="212" customFormat="1" ht="13.5" customHeight="1" x14ac:dyDescent="0.2">
      <c r="A190" s="232">
        <v>184</v>
      </c>
      <c r="B190" s="233">
        <v>0.184</v>
      </c>
      <c r="C190" s="236">
        <v>0.18087857142857142</v>
      </c>
      <c r="D190" s="236">
        <v>0.3164142857142857</v>
      </c>
      <c r="E190" s="236">
        <v>0.85510714285714273</v>
      </c>
      <c r="F190" s="203"/>
      <c r="G190" s="232">
        <v>184</v>
      </c>
      <c r="H190" s="238">
        <v>0.184</v>
      </c>
      <c r="I190" s="234">
        <f t="shared" si="8"/>
        <v>0.1981</v>
      </c>
      <c r="J190" s="234">
        <f t="shared" si="8"/>
        <v>0.34649999999999997</v>
      </c>
      <c r="K190" s="234">
        <f t="shared" si="8"/>
        <v>0.93630000000000002</v>
      </c>
      <c r="M190" s="232">
        <v>184</v>
      </c>
      <c r="N190" s="238">
        <v>0.184</v>
      </c>
      <c r="O190" s="234">
        <f t="shared" si="9"/>
        <v>0.2152</v>
      </c>
      <c r="P190" s="234">
        <f t="shared" si="9"/>
        <v>0.3765</v>
      </c>
      <c r="Q190" s="234">
        <f t="shared" si="9"/>
        <v>1.0176000000000001</v>
      </c>
    </row>
    <row r="191" spans="1:17" s="212" customFormat="1" ht="13.5" customHeight="1" x14ac:dyDescent="0.2">
      <c r="A191" s="232">
        <v>185</v>
      </c>
      <c r="B191" s="233">
        <v>0.185</v>
      </c>
      <c r="C191" s="236">
        <v>0.18186160714285715</v>
      </c>
      <c r="D191" s="236">
        <v>0.31813392857142853</v>
      </c>
      <c r="E191" s="236">
        <v>0.85975446428571423</v>
      </c>
      <c r="F191" s="203"/>
      <c r="G191" s="232">
        <v>185</v>
      </c>
      <c r="H191" s="238">
        <v>0.185</v>
      </c>
      <c r="I191" s="234">
        <f t="shared" si="8"/>
        <v>0.1991</v>
      </c>
      <c r="J191" s="234">
        <f t="shared" si="8"/>
        <v>0.34839999999999999</v>
      </c>
      <c r="K191" s="234">
        <f t="shared" si="8"/>
        <v>0.94140000000000001</v>
      </c>
      <c r="M191" s="232">
        <v>185</v>
      </c>
      <c r="N191" s="238">
        <v>0.185</v>
      </c>
      <c r="O191" s="234">
        <f t="shared" si="9"/>
        <v>0.21640000000000001</v>
      </c>
      <c r="P191" s="234">
        <f t="shared" si="9"/>
        <v>0.37859999999999999</v>
      </c>
      <c r="Q191" s="234">
        <f t="shared" si="9"/>
        <v>1.0230999999999999</v>
      </c>
    </row>
    <row r="192" spans="1:17" s="212" customFormat="1" ht="13.5" customHeight="1" x14ac:dyDescent="0.2">
      <c r="A192" s="232">
        <v>186</v>
      </c>
      <c r="B192" s="233">
        <v>0.186</v>
      </c>
      <c r="C192" s="236">
        <v>0.18284464285714286</v>
      </c>
      <c r="D192" s="236">
        <v>0.3198535714285714</v>
      </c>
      <c r="E192" s="236">
        <v>0.86440178571428561</v>
      </c>
      <c r="F192" s="203"/>
      <c r="G192" s="232">
        <v>186</v>
      </c>
      <c r="H192" s="238">
        <v>0.186</v>
      </c>
      <c r="I192" s="234">
        <f t="shared" si="8"/>
        <v>0.20019999999999999</v>
      </c>
      <c r="J192" s="234">
        <f t="shared" si="8"/>
        <v>0.35020000000000001</v>
      </c>
      <c r="K192" s="234">
        <f t="shared" si="8"/>
        <v>0.94650000000000001</v>
      </c>
      <c r="M192" s="232">
        <v>186</v>
      </c>
      <c r="N192" s="238">
        <v>0.186</v>
      </c>
      <c r="O192" s="234">
        <f t="shared" si="9"/>
        <v>0.21759999999999999</v>
      </c>
      <c r="P192" s="234">
        <f t="shared" si="9"/>
        <v>0.38059999999999999</v>
      </c>
      <c r="Q192" s="234">
        <f t="shared" si="9"/>
        <v>1.0286</v>
      </c>
    </row>
    <row r="193" spans="1:17" s="212" customFormat="1" ht="13.5" customHeight="1" x14ac:dyDescent="0.2">
      <c r="A193" s="232">
        <v>187</v>
      </c>
      <c r="B193" s="233">
        <v>0.187</v>
      </c>
      <c r="C193" s="236">
        <v>0.18382767857142859</v>
      </c>
      <c r="D193" s="236">
        <v>0.32157321428571428</v>
      </c>
      <c r="E193" s="236">
        <v>0.8690491071428571</v>
      </c>
      <c r="F193" s="203"/>
      <c r="G193" s="232">
        <v>187</v>
      </c>
      <c r="H193" s="238">
        <v>0.187</v>
      </c>
      <c r="I193" s="234">
        <f t="shared" si="8"/>
        <v>0.20130000000000001</v>
      </c>
      <c r="J193" s="234">
        <f t="shared" si="8"/>
        <v>0.35210000000000002</v>
      </c>
      <c r="K193" s="234">
        <f t="shared" si="8"/>
        <v>0.9516</v>
      </c>
      <c r="M193" s="232">
        <v>187</v>
      </c>
      <c r="N193" s="238">
        <v>0.187</v>
      </c>
      <c r="O193" s="234">
        <f t="shared" si="9"/>
        <v>0.21879999999999999</v>
      </c>
      <c r="P193" s="234">
        <f t="shared" si="9"/>
        <v>0.38269999999999998</v>
      </c>
      <c r="Q193" s="234">
        <f t="shared" si="9"/>
        <v>1.0342</v>
      </c>
    </row>
    <row r="194" spans="1:17" s="212" customFormat="1" ht="13.5" customHeight="1" x14ac:dyDescent="0.2">
      <c r="A194" s="232">
        <v>188</v>
      </c>
      <c r="B194" s="233">
        <v>0.188</v>
      </c>
      <c r="C194" s="236">
        <v>0.1848107142857143</v>
      </c>
      <c r="D194" s="236">
        <v>0.32329285714285716</v>
      </c>
      <c r="E194" s="236">
        <v>0.87369642857142849</v>
      </c>
      <c r="F194" s="203"/>
      <c r="G194" s="232">
        <v>188</v>
      </c>
      <c r="H194" s="238">
        <v>0.188</v>
      </c>
      <c r="I194" s="234">
        <f t="shared" si="8"/>
        <v>0.2024</v>
      </c>
      <c r="J194" s="234">
        <f t="shared" si="8"/>
        <v>0.35399999999999998</v>
      </c>
      <c r="K194" s="234">
        <f t="shared" si="8"/>
        <v>0.95669999999999999</v>
      </c>
      <c r="M194" s="232">
        <v>188</v>
      </c>
      <c r="N194" s="238">
        <v>0.188</v>
      </c>
      <c r="O194" s="234">
        <f t="shared" si="9"/>
        <v>0.21990000000000001</v>
      </c>
      <c r="P194" s="234">
        <f t="shared" si="9"/>
        <v>0.38469999999999999</v>
      </c>
      <c r="Q194" s="234">
        <f t="shared" si="9"/>
        <v>1.0397000000000001</v>
      </c>
    </row>
    <row r="195" spans="1:17" s="212" customFormat="1" ht="13.5" customHeight="1" x14ac:dyDescent="0.2">
      <c r="A195" s="232">
        <v>189</v>
      </c>
      <c r="B195" s="233">
        <v>0.189</v>
      </c>
      <c r="C195" s="236">
        <v>0.18579375000000001</v>
      </c>
      <c r="D195" s="236">
        <v>0.32501249999999998</v>
      </c>
      <c r="E195" s="236">
        <v>0.87834374999999998</v>
      </c>
      <c r="F195" s="203"/>
      <c r="G195" s="232">
        <v>189</v>
      </c>
      <c r="H195" s="238">
        <v>0.189</v>
      </c>
      <c r="I195" s="234">
        <f t="shared" si="8"/>
        <v>0.2034</v>
      </c>
      <c r="J195" s="234">
        <f t="shared" si="8"/>
        <v>0.35589999999999999</v>
      </c>
      <c r="K195" s="234">
        <f t="shared" si="8"/>
        <v>0.96179999999999999</v>
      </c>
      <c r="M195" s="232">
        <v>189</v>
      </c>
      <c r="N195" s="238">
        <v>0.189</v>
      </c>
      <c r="O195" s="234">
        <f t="shared" si="9"/>
        <v>0.22109999999999999</v>
      </c>
      <c r="P195" s="234">
        <f t="shared" si="9"/>
        <v>0.38679999999999998</v>
      </c>
      <c r="Q195" s="234">
        <f t="shared" si="9"/>
        <v>1.0451999999999999</v>
      </c>
    </row>
    <row r="196" spans="1:17" s="212" customFormat="1" ht="13.5" customHeight="1" x14ac:dyDescent="0.2">
      <c r="A196" s="232">
        <v>190</v>
      </c>
      <c r="B196" s="233">
        <v>0.19</v>
      </c>
      <c r="C196" s="236">
        <v>0.18677678571428571</v>
      </c>
      <c r="D196" s="236">
        <v>0.32673214285714286</v>
      </c>
      <c r="E196" s="236">
        <v>0.88299107142857136</v>
      </c>
      <c r="F196" s="203"/>
      <c r="G196" s="232">
        <v>190</v>
      </c>
      <c r="H196" s="238">
        <v>0.19</v>
      </c>
      <c r="I196" s="234">
        <f t="shared" si="8"/>
        <v>0.20449999999999999</v>
      </c>
      <c r="J196" s="234">
        <f t="shared" si="8"/>
        <v>0.35780000000000001</v>
      </c>
      <c r="K196" s="234">
        <f t="shared" si="8"/>
        <v>0.96689999999999998</v>
      </c>
      <c r="M196" s="232">
        <v>190</v>
      </c>
      <c r="N196" s="238">
        <v>0.19</v>
      </c>
      <c r="O196" s="234">
        <f t="shared" si="9"/>
        <v>0.2223</v>
      </c>
      <c r="P196" s="234">
        <f t="shared" si="9"/>
        <v>0.38879999999999998</v>
      </c>
      <c r="Q196" s="234">
        <f t="shared" si="9"/>
        <v>1.0508</v>
      </c>
    </row>
    <row r="197" spans="1:17" s="212" customFormat="1" ht="13.5" customHeight="1" x14ac:dyDescent="0.2">
      <c r="A197" s="232">
        <v>191</v>
      </c>
      <c r="B197" s="233">
        <v>0.191</v>
      </c>
      <c r="C197" s="236">
        <v>0.18775982142857142</v>
      </c>
      <c r="D197" s="236">
        <v>0.32845178571428568</v>
      </c>
      <c r="E197" s="236">
        <v>0.88763839285714274</v>
      </c>
      <c r="F197" s="203"/>
      <c r="G197" s="232">
        <v>191</v>
      </c>
      <c r="H197" s="238">
        <v>0.191</v>
      </c>
      <c r="I197" s="234">
        <f t="shared" si="8"/>
        <v>0.2056</v>
      </c>
      <c r="J197" s="234">
        <f t="shared" si="8"/>
        <v>0.35970000000000002</v>
      </c>
      <c r="K197" s="234">
        <f t="shared" si="8"/>
        <v>0.97199999999999998</v>
      </c>
      <c r="M197" s="232">
        <v>191</v>
      </c>
      <c r="N197" s="238">
        <v>0.191</v>
      </c>
      <c r="O197" s="234">
        <f t="shared" si="9"/>
        <v>0.22339999999999999</v>
      </c>
      <c r="P197" s="234">
        <f t="shared" si="9"/>
        <v>0.39090000000000003</v>
      </c>
      <c r="Q197" s="234">
        <f t="shared" si="9"/>
        <v>1.0563</v>
      </c>
    </row>
    <row r="198" spans="1:17" s="212" customFormat="1" ht="13.5" customHeight="1" x14ac:dyDescent="0.2">
      <c r="A198" s="232">
        <v>192</v>
      </c>
      <c r="B198" s="233">
        <v>0.192</v>
      </c>
      <c r="C198" s="236">
        <v>0.18874285714285713</v>
      </c>
      <c r="D198" s="236">
        <v>0.33017142857142856</v>
      </c>
      <c r="E198" s="236">
        <v>0.89228571428571413</v>
      </c>
      <c r="F198" s="203"/>
      <c r="G198" s="232">
        <v>192</v>
      </c>
      <c r="H198" s="238">
        <v>0.192</v>
      </c>
      <c r="I198" s="234">
        <f t="shared" si="8"/>
        <v>0.20669999999999999</v>
      </c>
      <c r="J198" s="234">
        <f t="shared" si="8"/>
        <v>0.36149999999999999</v>
      </c>
      <c r="K198" s="234">
        <f t="shared" si="8"/>
        <v>0.97709999999999997</v>
      </c>
      <c r="M198" s="232">
        <v>192</v>
      </c>
      <c r="N198" s="238">
        <v>0.192</v>
      </c>
      <c r="O198" s="234">
        <f t="shared" si="9"/>
        <v>0.22459999999999999</v>
      </c>
      <c r="P198" s="234">
        <f t="shared" si="9"/>
        <v>0.39290000000000003</v>
      </c>
      <c r="Q198" s="234">
        <f t="shared" si="9"/>
        <v>1.0618000000000001</v>
      </c>
    </row>
    <row r="199" spans="1:17" s="212" customFormat="1" ht="13.5" customHeight="1" x14ac:dyDescent="0.2">
      <c r="A199" s="232">
        <v>193</v>
      </c>
      <c r="B199" s="233">
        <v>0.193</v>
      </c>
      <c r="C199" s="236">
        <v>0.18972589285714286</v>
      </c>
      <c r="D199" s="236">
        <v>0.33189107142857144</v>
      </c>
      <c r="E199" s="236">
        <v>0.89693303571428573</v>
      </c>
      <c r="F199" s="203"/>
      <c r="G199" s="232">
        <v>193</v>
      </c>
      <c r="H199" s="238">
        <v>0.193</v>
      </c>
      <c r="I199" s="234">
        <f t="shared" si="8"/>
        <v>0.2077</v>
      </c>
      <c r="J199" s="234">
        <f t="shared" si="8"/>
        <v>0.3634</v>
      </c>
      <c r="K199" s="234">
        <f t="shared" si="8"/>
        <v>0.98209999999999997</v>
      </c>
      <c r="M199" s="232">
        <v>193</v>
      </c>
      <c r="N199" s="238">
        <v>0.193</v>
      </c>
      <c r="O199" s="234">
        <f t="shared" si="9"/>
        <v>0.2258</v>
      </c>
      <c r="P199" s="234">
        <f t="shared" si="9"/>
        <v>0.39500000000000002</v>
      </c>
      <c r="Q199" s="234">
        <f t="shared" si="9"/>
        <v>1.0673999999999999</v>
      </c>
    </row>
    <row r="200" spans="1:17" s="212" customFormat="1" ht="13.5" customHeight="1" x14ac:dyDescent="0.2">
      <c r="A200" s="232">
        <v>194</v>
      </c>
      <c r="B200" s="233">
        <v>0.19400000000000001</v>
      </c>
      <c r="C200" s="236">
        <v>0.19070892857142857</v>
      </c>
      <c r="D200" s="236">
        <v>0.33361071428571426</v>
      </c>
      <c r="E200" s="236">
        <v>0.90158035714285711</v>
      </c>
      <c r="F200" s="203"/>
      <c r="G200" s="232">
        <v>194</v>
      </c>
      <c r="H200" s="238">
        <v>0.19400000000000001</v>
      </c>
      <c r="I200" s="234">
        <f t="shared" si="8"/>
        <v>0.20880000000000001</v>
      </c>
      <c r="J200" s="234">
        <f t="shared" si="8"/>
        <v>0.36530000000000001</v>
      </c>
      <c r="K200" s="234">
        <f t="shared" si="8"/>
        <v>0.98719999999999997</v>
      </c>
      <c r="M200" s="232">
        <v>194</v>
      </c>
      <c r="N200" s="238">
        <v>0.19400000000000001</v>
      </c>
      <c r="O200" s="234">
        <f t="shared" si="9"/>
        <v>0.22689999999999999</v>
      </c>
      <c r="P200" s="234">
        <f t="shared" si="9"/>
        <v>0.39700000000000002</v>
      </c>
      <c r="Q200" s="234">
        <f t="shared" si="9"/>
        <v>1.0729</v>
      </c>
    </row>
    <row r="201" spans="1:17" s="212" customFormat="1" ht="13.5" customHeight="1" x14ac:dyDescent="0.2">
      <c r="A201" s="232">
        <v>195</v>
      </c>
      <c r="B201" s="233">
        <v>0.19500000000000001</v>
      </c>
      <c r="C201" s="236">
        <v>0.19169196428571431</v>
      </c>
      <c r="D201" s="236">
        <v>0.33533035714285714</v>
      </c>
      <c r="E201" s="236">
        <v>0.9062276785714285</v>
      </c>
      <c r="F201" s="203"/>
      <c r="G201" s="232">
        <v>195</v>
      </c>
      <c r="H201" s="238">
        <v>0.19500000000000001</v>
      </c>
      <c r="I201" s="234">
        <f t="shared" si="8"/>
        <v>0.2099</v>
      </c>
      <c r="J201" s="234">
        <f t="shared" si="8"/>
        <v>0.36720000000000003</v>
      </c>
      <c r="K201" s="234">
        <f t="shared" si="8"/>
        <v>0.99229999999999996</v>
      </c>
      <c r="M201" s="232">
        <v>195</v>
      </c>
      <c r="N201" s="238">
        <v>0.19500000000000001</v>
      </c>
      <c r="O201" s="234">
        <f t="shared" si="9"/>
        <v>0.2281</v>
      </c>
      <c r="P201" s="234">
        <f t="shared" si="9"/>
        <v>0.39900000000000002</v>
      </c>
      <c r="Q201" s="234">
        <f t="shared" si="9"/>
        <v>1.0784</v>
      </c>
    </row>
    <row r="202" spans="1:17" s="212" customFormat="1" ht="13.5" customHeight="1" x14ac:dyDescent="0.2">
      <c r="A202" s="232">
        <v>196</v>
      </c>
      <c r="B202" s="233">
        <v>0.19600000000000001</v>
      </c>
      <c r="C202" s="236">
        <v>0.19267500000000001</v>
      </c>
      <c r="D202" s="236">
        <v>0.33704999999999996</v>
      </c>
      <c r="E202" s="236">
        <v>0.91087499999999988</v>
      </c>
      <c r="F202" s="203"/>
      <c r="G202" s="232">
        <v>196</v>
      </c>
      <c r="H202" s="238">
        <v>0.19600000000000001</v>
      </c>
      <c r="I202" s="234">
        <f t="shared" si="8"/>
        <v>0.21099999999999999</v>
      </c>
      <c r="J202" s="234">
        <f t="shared" si="8"/>
        <v>0.36909999999999998</v>
      </c>
      <c r="K202" s="234">
        <f t="shared" si="8"/>
        <v>0.99739999999999995</v>
      </c>
      <c r="M202" s="232">
        <v>196</v>
      </c>
      <c r="N202" s="238">
        <v>0.19600000000000001</v>
      </c>
      <c r="O202" s="234">
        <f t="shared" si="9"/>
        <v>0.2293</v>
      </c>
      <c r="P202" s="234">
        <f t="shared" si="9"/>
        <v>0.40110000000000001</v>
      </c>
      <c r="Q202" s="234">
        <f t="shared" si="9"/>
        <v>1.0839000000000001</v>
      </c>
    </row>
    <row r="203" spans="1:17" s="212" customFormat="1" ht="13.5" customHeight="1" x14ac:dyDescent="0.2">
      <c r="A203" s="232">
        <v>197</v>
      </c>
      <c r="B203" s="233">
        <v>0.19700000000000001</v>
      </c>
      <c r="C203" s="236">
        <v>0.19365803571428572</v>
      </c>
      <c r="D203" s="236">
        <v>0.33876964285714284</v>
      </c>
      <c r="E203" s="236">
        <v>0.91552232142857137</v>
      </c>
      <c r="F203" s="203"/>
      <c r="G203" s="232">
        <v>197</v>
      </c>
      <c r="H203" s="238">
        <v>0.19700000000000001</v>
      </c>
      <c r="I203" s="234">
        <f t="shared" si="8"/>
        <v>0.21210000000000001</v>
      </c>
      <c r="J203" s="234">
        <f t="shared" si="8"/>
        <v>0.371</v>
      </c>
      <c r="K203" s="234">
        <f t="shared" si="8"/>
        <v>1.0024999999999999</v>
      </c>
      <c r="M203" s="232">
        <v>197</v>
      </c>
      <c r="N203" s="238">
        <v>0.19700000000000001</v>
      </c>
      <c r="O203" s="234">
        <f t="shared" si="9"/>
        <v>0.23050000000000001</v>
      </c>
      <c r="P203" s="234">
        <f t="shared" si="9"/>
        <v>0.40310000000000001</v>
      </c>
      <c r="Q203" s="234">
        <f t="shared" si="9"/>
        <v>1.0894999999999999</v>
      </c>
    </row>
    <row r="204" spans="1:17" s="212" customFormat="1" ht="13.5" customHeight="1" x14ac:dyDescent="0.2">
      <c r="A204" s="232">
        <v>198</v>
      </c>
      <c r="B204" s="233">
        <v>0.19800000000000001</v>
      </c>
      <c r="C204" s="236">
        <v>0.19464107142857143</v>
      </c>
      <c r="D204" s="236">
        <v>0.34048928571428572</v>
      </c>
      <c r="E204" s="236">
        <v>0.92016964285714276</v>
      </c>
      <c r="F204" s="203"/>
      <c r="G204" s="232">
        <v>198</v>
      </c>
      <c r="H204" s="238">
        <v>0.19800000000000001</v>
      </c>
      <c r="I204" s="234">
        <f t="shared" si="8"/>
        <v>0.21310000000000001</v>
      </c>
      <c r="J204" s="234">
        <f t="shared" si="8"/>
        <v>0.37280000000000002</v>
      </c>
      <c r="K204" s="234">
        <f t="shared" si="8"/>
        <v>1.0076000000000001</v>
      </c>
      <c r="M204" s="232">
        <v>198</v>
      </c>
      <c r="N204" s="238">
        <v>0.19800000000000001</v>
      </c>
      <c r="O204" s="234">
        <f t="shared" si="9"/>
        <v>0.2316</v>
      </c>
      <c r="P204" s="234">
        <f t="shared" si="9"/>
        <v>0.4052</v>
      </c>
      <c r="Q204" s="234">
        <f t="shared" si="9"/>
        <v>1.095</v>
      </c>
    </row>
    <row r="205" spans="1:17" s="212" customFormat="1" ht="13.5" customHeight="1" x14ac:dyDescent="0.2">
      <c r="A205" s="232">
        <v>199</v>
      </c>
      <c r="B205" s="233">
        <v>0.19900000000000001</v>
      </c>
      <c r="C205" s="236">
        <v>0.19562410714285716</v>
      </c>
      <c r="D205" s="236">
        <v>0.34220892857142859</v>
      </c>
      <c r="E205" s="236">
        <v>0.92481696428571425</v>
      </c>
      <c r="F205" s="203"/>
      <c r="G205" s="232">
        <v>199</v>
      </c>
      <c r="H205" s="238">
        <v>0.19900000000000001</v>
      </c>
      <c r="I205" s="234">
        <f t="shared" si="8"/>
        <v>0.2142</v>
      </c>
      <c r="J205" s="234">
        <f t="shared" si="8"/>
        <v>0.37469999999999998</v>
      </c>
      <c r="K205" s="234">
        <f t="shared" si="8"/>
        <v>1.0126999999999999</v>
      </c>
      <c r="M205" s="232">
        <v>199</v>
      </c>
      <c r="N205" s="238">
        <v>0.19900000000000001</v>
      </c>
      <c r="O205" s="234">
        <f t="shared" si="9"/>
        <v>0.23280000000000001</v>
      </c>
      <c r="P205" s="234">
        <f t="shared" si="9"/>
        <v>0.40720000000000001</v>
      </c>
      <c r="Q205" s="234">
        <f t="shared" si="9"/>
        <v>1.1005</v>
      </c>
    </row>
    <row r="206" spans="1:17" s="212" customFormat="1" ht="13.5" customHeight="1" x14ac:dyDescent="0.2">
      <c r="A206" s="232">
        <v>200</v>
      </c>
      <c r="B206" s="233">
        <v>0.2</v>
      </c>
      <c r="C206" s="236">
        <v>0.19660714285714287</v>
      </c>
      <c r="D206" s="236">
        <v>0.34392857142857142</v>
      </c>
      <c r="E206" s="236">
        <v>0.92946428571428574</v>
      </c>
      <c r="F206" s="203"/>
      <c r="G206" s="232">
        <v>200</v>
      </c>
      <c r="H206" s="238">
        <v>0.2</v>
      </c>
      <c r="I206" s="234">
        <f t="shared" si="8"/>
        <v>0.21529999999999999</v>
      </c>
      <c r="J206" s="234">
        <f t="shared" si="8"/>
        <v>0.37659999999999999</v>
      </c>
      <c r="K206" s="234">
        <f t="shared" si="8"/>
        <v>1.0178</v>
      </c>
      <c r="M206" s="232">
        <v>200</v>
      </c>
      <c r="N206" s="238">
        <v>0.2</v>
      </c>
      <c r="O206" s="234">
        <f t="shared" si="9"/>
        <v>0.23400000000000001</v>
      </c>
      <c r="P206" s="234">
        <f t="shared" si="9"/>
        <v>0.4093</v>
      </c>
      <c r="Q206" s="234">
        <f t="shared" si="9"/>
        <v>1.1061000000000001</v>
      </c>
    </row>
    <row r="207" spans="1:17" s="297" customFormat="1" ht="13.5" customHeight="1" x14ac:dyDescent="0.2">
      <c r="A207" s="291">
        <v>1</v>
      </c>
      <c r="B207" s="292">
        <v>1.1000000000000001E-3</v>
      </c>
      <c r="C207" s="293">
        <v>1E-3</v>
      </c>
      <c r="D207" s="294">
        <v>1.8E-3</v>
      </c>
      <c r="E207" s="294">
        <v>3.7000000000000002E-3</v>
      </c>
      <c r="F207" s="295"/>
      <c r="G207" s="291">
        <v>1</v>
      </c>
      <c r="H207" s="296">
        <v>1.0000000000001999E-3</v>
      </c>
      <c r="I207" s="293">
        <f>ROUND(C207*(1+19%/2),4)</f>
        <v>1.1000000000000001E-3</v>
      </c>
      <c r="J207" s="293">
        <f t="shared" ref="J207:K222" si="10">ROUND(D207*(1+19%/2),4)</f>
        <v>2E-3</v>
      </c>
      <c r="K207" s="293">
        <f t="shared" si="10"/>
        <v>4.1000000000000003E-3</v>
      </c>
      <c r="M207" s="291">
        <v>1</v>
      </c>
      <c r="N207" s="296">
        <v>1.0000000000001999E-3</v>
      </c>
      <c r="O207" s="293">
        <f>ROUND(C207*(1+19%),4)</f>
        <v>1.1999999999999999E-3</v>
      </c>
      <c r="P207" s="293">
        <f t="shared" ref="P207:Q270" si="11">ROUND(D207*(1+19%),4)</f>
        <v>2.0999999999999999E-3</v>
      </c>
      <c r="Q207" s="293">
        <f t="shared" si="11"/>
        <v>4.4000000000000003E-3</v>
      </c>
    </row>
    <row r="208" spans="1:17" s="212" customFormat="1" ht="13.5" customHeight="1" x14ac:dyDescent="0.2">
      <c r="A208" s="232">
        <v>2</v>
      </c>
      <c r="B208" s="240">
        <v>2.1000000000000003E-3</v>
      </c>
      <c r="C208" s="241">
        <v>2E-3</v>
      </c>
      <c r="D208" s="236">
        <v>3.3999999999999998E-3</v>
      </c>
      <c r="E208" s="236">
        <v>7.1999999999999998E-3</v>
      </c>
      <c r="F208" s="203"/>
      <c r="G208" s="232">
        <v>2</v>
      </c>
      <c r="H208" s="233">
        <v>2.0000000000002E-3</v>
      </c>
      <c r="I208" s="234">
        <f t="shared" ref="I208:K271" si="12">ROUND(C208*(1+19%/2),4)</f>
        <v>2.2000000000000001E-3</v>
      </c>
      <c r="J208" s="234">
        <f t="shared" si="10"/>
        <v>3.7000000000000002E-3</v>
      </c>
      <c r="K208" s="234">
        <f t="shared" si="10"/>
        <v>7.9000000000000008E-3</v>
      </c>
      <c r="M208" s="232">
        <v>2</v>
      </c>
      <c r="N208" s="233">
        <v>2.0000000000002E-3</v>
      </c>
      <c r="O208" s="234">
        <f t="shared" ref="O208:Q271" si="13">ROUND(C208*(1+19%),4)</f>
        <v>2.3999999999999998E-3</v>
      </c>
      <c r="P208" s="234">
        <f t="shared" si="11"/>
        <v>4.0000000000000001E-3</v>
      </c>
      <c r="Q208" s="234">
        <f t="shared" si="11"/>
        <v>8.6E-3</v>
      </c>
    </row>
    <row r="209" spans="1:17" s="212" customFormat="1" ht="13.5" customHeight="1" x14ac:dyDescent="0.2">
      <c r="A209" s="232">
        <v>3</v>
      </c>
      <c r="B209" s="240">
        <v>3.1000000000000003E-3</v>
      </c>
      <c r="C209" s="241">
        <v>2.8999999999999998E-3</v>
      </c>
      <c r="D209" s="236">
        <v>5.0000000000000001E-3</v>
      </c>
      <c r="E209" s="236">
        <v>1.06E-2</v>
      </c>
      <c r="F209" s="203"/>
      <c r="G209" s="232">
        <v>3</v>
      </c>
      <c r="H209" s="233">
        <v>3.0000000000002E-3</v>
      </c>
      <c r="I209" s="234">
        <f t="shared" si="12"/>
        <v>3.2000000000000002E-3</v>
      </c>
      <c r="J209" s="234">
        <f t="shared" si="10"/>
        <v>5.4999999999999997E-3</v>
      </c>
      <c r="K209" s="234">
        <f t="shared" si="10"/>
        <v>1.1599999999999999E-2</v>
      </c>
      <c r="M209" s="232">
        <v>3</v>
      </c>
      <c r="N209" s="233">
        <v>3.0000000000002E-3</v>
      </c>
      <c r="O209" s="234">
        <f t="shared" si="13"/>
        <v>3.5000000000000001E-3</v>
      </c>
      <c r="P209" s="234">
        <f t="shared" si="11"/>
        <v>6.0000000000000001E-3</v>
      </c>
      <c r="Q209" s="234">
        <f t="shared" si="11"/>
        <v>1.26E-2</v>
      </c>
    </row>
    <row r="210" spans="1:17" s="212" customFormat="1" ht="13.5" customHeight="1" x14ac:dyDescent="0.2">
      <c r="A210" s="232">
        <v>4</v>
      </c>
      <c r="B210" s="240">
        <v>4.1000000000000003E-3</v>
      </c>
      <c r="C210" s="241">
        <v>3.8999999999999998E-3</v>
      </c>
      <c r="D210" s="236">
        <v>6.6E-3</v>
      </c>
      <c r="E210" s="236">
        <v>1.41E-2</v>
      </c>
      <c r="F210" s="203"/>
      <c r="G210" s="232">
        <v>4</v>
      </c>
      <c r="H210" s="233">
        <v>4.0000000000001996E-3</v>
      </c>
      <c r="I210" s="234">
        <f t="shared" si="12"/>
        <v>4.3E-3</v>
      </c>
      <c r="J210" s="234">
        <f t="shared" si="10"/>
        <v>7.1999999999999998E-3</v>
      </c>
      <c r="K210" s="234">
        <f t="shared" si="10"/>
        <v>1.54E-2</v>
      </c>
      <c r="M210" s="232">
        <v>4</v>
      </c>
      <c r="N210" s="233">
        <v>4.0000000000001996E-3</v>
      </c>
      <c r="O210" s="234">
        <f t="shared" si="13"/>
        <v>4.5999999999999999E-3</v>
      </c>
      <c r="P210" s="234">
        <f t="shared" si="11"/>
        <v>7.9000000000000008E-3</v>
      </c>
      <c r="Q210" s="234">
        <f t="shared" si="11"/>
        <v>1.6799999999999999E-2</v>
      </c>
    </row>
    <row r="211" spans="1:17" s="212" customFormat="1" ht="13.5" customHeight="1" x14ac:dyDescent="0.2">
      <c r="A211" s="232">
        <v>5</v>
      </c>
      <c r="B211" s="240">
        <v>5.1000000000000004E-3</v>
      </c>
      <c r="C211" s="241">
        <v>4.7999999999999996E-3</v>
      </c>
      <c r="D211" s="236">
        <v>8.2000000000000007E-3</v>
      </c>
      <c r="E211" s="236">
        <v>1.7500000000000002E-2</v>
      </c>
      <c r="F211" s="203"/>
      <c r="G211" s="232">
        <v>5</v>
      </c>
      <c r="H211" s="233">
        <v>5.0000000000001996E-3</v>
      </c>
      <c r="I211" s="234">
        <f t="shared" si="12"/>
        <v>5.3E-3</v>
      </c>
      <c r="J211" s="234">
        <f t="shared" si="10"/>
        <v>8.9999999999999993E-3</v>
      </c>
      <c r="K211" s="234">
        <f t="shared" si="10"/>
        <v>1.9199999999999998E-2</v>
      </c>
      <c r="M211" s="232">
        <v>5</v>
      </c>
      <c r="N211" s="233">
        <v>5.0000000000001996E-3</v>
      </c>
      <c r="O211" s="234">
        <f t="shared" si="13"/>
        <v>5.7000000000000002E-3</v>
      </c>
      <c r="P211" s="234">
        <f t="shared" si="11"/>
        <v>9.7999999999999997E-3</v>
      </c>
      <c r="Q211" s="234">
        <f t="shared" si="11"/>
        <v>2.0799999999999999E-2</v>
      </c>
    </row>
    <row r="212" spans="1:17" s="212" customFormat="1" ht="13.5" customHeight="1" x14ac:dyDescent="0.2">
      <c r="A212" s="232">
        <v>6</v>
      </c>
      <c r="B212" s="240">
        <v>6.1000000000000004E-3</v>
      </c>
      <c r="C212" s="241">
        <v>5.7999999999999996E-3</v>
      </c>
      <c r="D212" s="236">
        <v>9.7000000000000003E-3</v>
      </c>
      <c r="E212" s="236">
        <v>2.0899999999999998E-2</v>
      </c>
      <c r="F212" s="203"/>
      <c r="G212" s="232">
        <v>6</v>
      </c>
      <c r="H212" s="233">
        <v>6.0000000000001996E-3</v>
      </c>
      <c r="I212" s="234">
        <f t="shared" si="12"/>
        <v>6.4000000000000003E-3</v>
      </c>
      <c r="J212" s="234">
        <f t="shared" si="10"/>
        <v>1.06E-2</v>
      </c>
      <c r="K212" s="234">
        <f t="shared" si="10"/>
        <v>2.29E-2</v>
      </c>
      <c r="M212" s="232">
        <v>6</v>
      </c>
      <c r="N212" s="233">
        <v>6.0000000000001996E-3</v>
      </c>
      <c r="O212" s="234">
        <f t="shared" si="13"/>
        <v>6.8999999999999999E-3</v>
      </c>
      <c r="P212" s="234">
        <f t="shared" si="11"/>
        <v>1.15E-2</v>
      </c>
      <c r="Q212" s="234">
        <f t="shared" si="11"/>
        <v>2.4899999999999999E-2</v>
      </c>
    </row>
    <row r="213" spans="1:17" s="212" customFormat="1" ht="13.5" customHeight="1" x14ac:dyDescent="0.2">
      <c r="A213" s="232">
        <v>7</v>
      </c>
      <c r="B213" s="240">
        <v>7.1000000000000004E-3</v>
      </c>
      <c r="C213" s="241">
        <v>6.7000000000000002E-3</v>
      </c>
      <c r="D213" s="236">
        <v>1.1299999999999999E-2</v>
      </c>
      <c r="E213" s="236">
        <v>2.4299999999999999E-2</v>
      </c>
      <c r="G213" s="232">
        <v>7</v>
      </c>
      <c r="H213" s="233">
        <v>7.0000000000001996E-3</v>
      </c>
      <c r="I213" s="234">
        <f t="shared" si="12"/>
        <v>7.3000000000000001E-3</v>
      </c>
      <c r="J213" s="234">
        <f t="shared" si="10"/>
        <v>1.24E-2</v>
      </c>
      <c r="K213" s="234">
        <f t="shared" si="10"/>
        <v>2.6599999999999999E-2</v>
      </c>
      <c r="M213" s="232">
        <v>7</v>
      </c>
      <c r="N213" s="233">
        <v>7.0000000000001996E-3</v>
      </c>
      <c r="O213" s="234">
        <f t="shared" si="13"/>
        <v>8.0000000000000002E-3</v>
      </c>
      <c r="P213" s="234">
        <f t="shared" si="11"/>
        <v>1.34E-2</v>
      </c>
      <c r="Q213" s="234">
        <f t="shared" si="11"/>
        <v>2.8899999999999999E-2</v>
      </c>
    </row>
    <row r="214" spans="1:17" s="212" customFormat="1" ht="13.5" customHeight="1" x14ac:dyDescent="0.2">
      <c r="A214" s="232">
        <v>8</v>
      </c>
      <c r="B214" s="240">
        <v>8.0999999999999996E-3</v>
      </c>
      <c r="C214" s="241">
        <v>7.6E-3</v>
      </c>
      <c r="D214" s="236">
        <v>1.29E-2</v>
      </c>
      <c r="E214" s="236">
        <v>2.7699999999999999E-2</v>
      </c>
      <c r="G214" s="232">
        <v>8</v>
      </c>
      <c r="H214" s="233">
        <v>8.0000000000001997E-3</v>
      </c>
      <c r="I214" s="234">
        <f t="shared" si="12"/>
        <v>8.3000000000000001E-3</v>
      </c>
      <c r="J214" s="234">
        <f t="shared" si="10"/>
        <v>1.41E-2</v>
      </c>
      <c r="K214" s="234">
        <f t="shared" si="10"/>
        <v>3.0300000000000001E-2</v>
      </c>
      <c r="M214" s="232">
        <v>8</v>
      </c>
      <c r="N214" s="233">
        <v>8.0000000000001997E-3</v>
      </c>
      <c r="O214" s="234">
        <f t="shared" si="13"/>
        <v>8.9999999999999993E-3</v>
      </c>
      <c r="P214" s="234">
        <f t="shared" si="11"/>
        <v>1.54E-2</v>
      </c>
      <c r="Q214" s="234">
        <f t="shared" si="11"/>
        <v>3.3000000000000002E-2</v>
      </c>
    </row>
    <row r="215" spans="1:17" s="212" customFormat="1" ht="13.5" customHeight="1" x14ac:dyDescent="0.2">
      <c r="A215" s="232">
        <v>9</v>
      </c>
      <c r="B215" s="240">
        <v>9.1000000000000004E-3</v>
      </c>
      <c r="C215" s="241">
        <v>8.6E-3</v>
      </c>
      <c r="D215" s="236">
        <v>1.4500000000000001E-2</v>
      </c>
      <c r="E215" s="236">
        <v>3.1099999999999999E-2</v>
      </c>
      <c r="G215" s="232">
        <v>9</v>
      </c>
      <c r="H215" s="233">
        <v>9.0000000000002005E-3</v>
      </c>
      <c r="I215" s="234">
        <f t="shared" si="12"/>
        <v>9.4000000000000004E-3</v>
      </c>
      <c r="J215" s="234">
        <f t="shared" si="10"/>
        <v>1.5900000000000001E-2</v>
      </c>
      <c r="K215" s="234">
        <f t="shared" si="10"/>
        <v>3.4099999999999998E-2</v>
      </c>
      <c r="M215" s="232">
        <v>9</v>
      </c>
      <c r="N215" s="233">
        <v>9.0000000000002005E-3</v>
      </c>
      <c r="O215" s="234">
        <f t="shared" si="13"/>
        <v>1.0200000000000001E-2</v>
      </c>
      <c r="P215" s="234">
        <f t="shared" si="11"/>
        <v>1.7299999999999999E-2</v>
      </c>
      <c r="Q215" s="234">
        <f t="shared" si="11"/>
        <v>3.6999999999999998E-2</v>
      </c>
    </row>
    <row r="216" spans="1:17" s="212" customFormat="1" ht="13.5" customHeight="1" x14ac:dyDescent="0.2">
      <c r="A216" s="232">
        <v>10</v>
      </c>
      <c r="B216" s="240">
        <v>1.0100000000000001E-2</v>
      </c>
      <c r="C216" s="241">
        <v>9.4999999999999998E-3</v>
      </c>
      <c r="D216" s="236">
        <v>1.61E-2</v>
      </c>
      <c r="E216" s="236">
        <v>3.4500000000000003E-2</v>
      </c>
      <c r="G216" s="232">
        <v>10</v>
      </c>
      <c r="H216" s="233">
        <v>1.00000000000002E-2</v>
      </c>
      <c r="I216" s="234">
        <f t="shared" si="12"/>
        <v>1.04E-2</v>
      </c>
      <c r="J216" s="234">
        <f t="shared" si="10"/>
        <v>1.7600000000000001E-2</v>
      </c>
      <c r="K216" s="234">
        <f t="shared" si="10"/>
        <v>3.78E-2</v>
      </c>
      <c r="M216" s="232">
        <v>10</v>
      </c>
      <c r="N216" s="233">
        <v>1.00000000000002E-2</v>
      </c>
      <c r="O216" s="234">
        <f t="shared" si="13"/>
        <v>1.1299999999999999E-2</v>
      </c>
      <c r="P216" s="234">
        <f t="shared" si="11"/>
        <v>1.9199999999999998E-2</v>
      </c>
      <c r="Q216" s="234">
        <f t="shared" si="11"/>
        <v>4.1099999999999998E-2</v>
      </c>
    </row>
    <row r="217" spans="1:17" s="212" customFormat="1" ht="13.5" customHeight="1" x14ac:dyDescent="0.2">
      <c r="A217" s="232">
        <v>11</v>
      </c>
      <c r="B217" s="240">
        <v>1.1100000000000002E-2</v>
      </c>
      <c r="C217" s="241">
        <v>1.0500000000000001E-2</v>
      </c>
      <c r="D217" s="236">
        <v>1.77E-2</v>
      </c>
      <c r="E217" s="236">
        <v>3.7900000000000003E-2</v>
      </c>
      <c r="G217" s="232">
        <v>11</v>
      </c>
      <c r="H217" s="233">
        <v>1.1000000000000201E-2</v>
      </c>
      <c r="I217" s="234">
        <f t="shared" si="12"/>
        <v>1.15E-2</v>
      </c>
      <c r="J217" s="234">
        <f t="shared" si="10"/>
        <v>1.9400000000000001E-2</v>
      </c>
      <c r="K217" s="234">
        <f t="shared" si="10"/>
        <v>4.1500000000000002E-2</v>
      </c>
      <c r="M217" s="232">
        <v>11</v>
      </c>
      <c r="N217" s="233">
        <v>1.1000000000000201E-2</v>
      </c>
      <c r="O217" s="234">
        <f t="shared" si="13"/>
        <v>1.2500000000000001E-2</v>
      </c>
      <c r="P217" s="234">
        <f t="shared" si="11"/>
        <v>2.1100000000000001E-2</v>
      </c>
      <c r="Q217" s="234">
        <f t="shared" si="11"/>
        <v>4.5100000000000001E-2</v>
      </c>
    </row>
    <row r="218" spans="1:17" s="212" customFormat="1" ht="13.5" customHeight="1" x14ac:dyDescent="0.2">
      <c r="A218" s="232">
        <v>12</v>
      </c>
      <c r="B218" s="240">
        <v>1.2100000000000003E-2</v>
      </c>
      <c r="C218" s="241">
        <v>1.14E-2</v>
      </c>
      <c r="D218" s="236">
        <v>1.9300000000000001E-2</v>
      </c>
      <c r="E218" s="236">
        <v>4.1300000000000003E-2</v>
      </c>
      <c r="G218" s="232">
        <v>12</v>
      </c>
      <c r="H218" s="233">
        <v>1.20000000000002E-2</v>
      </c>
      <c r="I218" s="234">
        <f t="shared" si="12"/>
        <v>1.2500000000000001E-2</v>
      </c>
      <c r="J218" s="234">
        <f t="shared" si="10"/>
        <v>2.1100000000000001E-2</v>
      </c>
      <c r="K218" s="234">
        <f t="shared" si="10"/>
        <v>4.5199999999999997E-2</v>
      </c>
      <c r="M218" s="232">
        <v>12</v>
      </c>
      <c r="N218" s="233">
        <v>1.20000000000002E-2</v>
      </c>
      <c r="O218" s="234">
        <f t="shared" si="13"/>
        <v>1.3599999999999999E-2</v>
      </c>
      <c r="P218" s="234">
        <f t="shared" si="11"/>
        <v>2.3E-2</v>
      </c>
      <c r="Q218" s="234">
        <f t="shared" si="11"/>
        <v>4.9099999999999998E-2</v>
      </c>
    </row>
    <row r="219" spans="1:17" s="212" customFormat="1" ht="13.5" customHeight="1" x14ac:dyDescent="0.2">
      <c r="A219" s="232">
        <v>13</v>
      </c>
      <c r="B219" s="240">
        <v>1.3100000000000004E-2</v>
      </c>
      <c r="C219" s="241">
        <v>1.24E-2</v>
      </c>
      <c r="D219" s="236">
        <v>2.0799999999999999E-2</v>
      </c>
      <c r="E219" s="236">
        <v>4.4600000000000001E-2</v>
      </c>
      <c r="G219" s="232">
        <v>13</v>
      </c>
      <c r="H219" s="233">
        <v>1.3000000000000201E-2</v>
      </c>
      <c r="I219" s="234">
        <f t="shared" si="12"/>
        <v>1.3599999999999999E-2</v>
      </c>
      <c r="J219" s="234">
        <f t="shared" si="10"/>
        <v>2.2800000000000001E-2</v>
      </c>
      <c r="K219" s="234">
        <f t="shared" si="10"/>
        <v>4.8800000000000003E-2</v>
      </c>
      <c r="M219" s="232">
        <v>13</v>
      </c>
      <c r="N219" s="233">
        <v>1.3000000000000201E-2</v>
      </c>
      <c r="O219" s="234">
        <f t="shared" si="13"/>
        <v>1.4800000000000001E-2</v>
      </c>
      <c r="P219" s="234">
        <f t="shared" si="11"/>
        <v>2.4799999999999999E-2</v>
      </c>
      <c r="Q219" s="234">
        <f t="shared" si="11"/>
        <v>5.3100000000000001E-2</v>
      </c>
    </row>
    <row r="220" spans="1:17" s="212" customFormat="1" ht="13.5" customHeight="1" x14ac:dyDescent="0.2">
      <c r="A220" s="232">
        <v>14</v>
      </c>
      <c r="B220" s="240">
        <v>1.4100000000000005E-2</v>
      </c>
      <c r="C220" s="241">
        <v>1.3299999999999999E-2</v>
      </c>
      <c r="D220" s="236">
        <v>2.24E-2</v>
      </c>
      <c r="E220" s="236">
        <v>4.8000000000000001E-2</v>
      </c>
      <c r="G220" s="232">
        <v>14</v>
      </c>
      <c r="H220" s="233">
        <v>1.4000000000000099E-2</v>
      </c>
      <c r="I220" s="234">
        <f t="shared" si="12"/>
        <v>1.46E-2</v>
      </c>
      <c r="J220" s="234">
        <f t="shared" si="10"/>
        <v>2.4500000000000001E-2</v>
      </c>
      <c r="K220" s="234">
        <f t="shared" si="10"/>
        <v>5.2600000000000001E-2</v>
      </c>
      <c r="M220" s="232">
        <v>14</v>
      </c>
      <c r="N220" s="233">
        <v>1.4000000000000099E-2</v>
      </c>
      <c r="O220" s="234">
        <f t="shared" si="13"/>
        <v>1.5800000000000002E-2</v>
      </c>
      <c r="P220" s="234">
        <f t="shared" si="11"/>
        <v>2.6700000000000002E-2</v>
      </c>
      <c r="Q220" s="234">
        <f t="shared" si="11"/>
        <v>5.7099999999999998E-2</v>
      </c>
    </row>
    <row r="221" spans="1:17" s="212" customFormat="1" ht="13.5" customHeight="1" x14ac:dyDescent="0.2">
      <c r="A221" s="232">
        <v>15</v>
      </c>
      <c r="B221" s="240">
        <v>1.5100000000000006E-2</v>
      </c>
      <c r="C221" s="241">
        <v>1.4200000000000001E-2</v>
      </c>
      <c r="D221" s="236">
        <v>2.4E-2</v>
      </c>
      <c r="E221" s="236">
        <v>5.16E-2</v>
      </c>
      <c r="G221" s="232">
        <v>15</v>
      </c>
      <c r="H221" s="233">
        <v>1.50000000000001E-2</v>
      </c>
      <c r="I221" s="234">
        <f t="shared" si="12"/>
        <v>1.55E-2</v>
      </c>
      <c r="J221" s="234">
        <f t="shared" si="10"/>
        <v>2.63E-2</v>
      </c>
      <c r="K221" s="234">
        <f t="shared" si="10"/>
        <v>5.6500000000000002E-2</v>
      </c>
      <c r="M221" s="232">
        <v>15</v>
      </c>
      <c r="N221" s="233">
        <v>1.50000000000001E-2</v>
      </c>
      <c r="O221" s="234">
        <f t="shared" si="13"/>
        <v>1.6899999999999998E-2</v>
      </c>
      <c r="P221" s="234">
        <f t="shared" si="11"/>
        <v>2.86E-2</v>
      </c>
      <c r="Q221" s="234">
        <f t="shared" si="11"/>
        <v>6.1400000000000003E-2</v>
      </c>
    </row>
    <row r="222" spans="1:17" s="212" customFormat="1" ht="13.5" customHeight="1" x14ac:dyDescent="0.2">
      <c r="A222" s="232">
        <v>16</v>
      </c>
      <c r="B222" s="240">
        <v>1.6100000000000007E-2</v>
      </c>
      <c r="C222" s="241">
        <v>1.52E-2</v>
      </c>
      <c r="D222" s="236">
        <v>2.5600000000000001E-2</v>
      </c>
      <c r="E222" s="236">
        <v>5.5E-2</v>
      </c>
      <c r="G222" s="232">
        <v>16</v>
      </c>
      <c r="H222" s="233">
        <v>1.6000000000000101E-2</v>
      </c>
      <c r="I222" s="234">
        <f t="shared" si="12"/>
        <v>1.66E-2</v>
      </c>
      <c r="J222" s="234">
        <f t="shared" si="10"/>
        <v>2.8000000000000001E-2</v>
      </c>
      <c r="K222" s="234">
        <f t="shared" si="10"/>
        <v>6.0199999999999997E-2</v>
      </c>
      <c r="M222" s="232">
        <v>16</v>
      </c>
      <c r="N222" s="233">
        <v>1.6000000000000101E-2</v>
      </c>
      <c r="O222" s="234">
        <f t="shared" si="13"/>
        <v>1.8100000000000002E-2</v>
      </c>
      <c r="P222" s="234">
        <f t="shared" si="11"/>
        <v>3.0499999999999999E-2</v>
      </c>
      <c r="Q222" s="234">
        <f t="shared" si="11"/>
        <v>6.5500000000000003E-2</v>
      </c>
    </row>
    <row r="223" spans="1:17" s="212" customFormat="1" ht="13.5" customHeight="1" x14ac:dyDescent="0.2">
      <c r="A223" s="232">
        <v>17</v>
      </c>
      <c r="B223" s="240">
        <v>1.7100000000000008E-2</v>
      </c>
      <c r="C223" s="241">
        <v>1.61E-2</v>
      </c>
      <c r="D223" s="236">
        <v>2.7199999999999998E-2</v>
      </c>
      <c r="E223" s="236">
        <v>5.8500000000000003E-2</v>
      </c>
      <c r="G223" s="232">
        <v>17</v>
      </c>
      <c r="H223" s="233">
        <v>1.7000000000000098E-2</v>
      </c>
      <c r="I223" s="234">
        <f t="shared" si="12"/>
        <v>1.7600000000000001E-2</v>
      </c>
      <c r="J223" s="234">
        <f t="shared" si="12"/>
        <v>2.98E-2</v>
      </c>
      <c r="K223" s="234">
        <f t="shared" si="12"/>
        <v>6.4100000000000004E-2</v>
      </c>
      <c r="M223" s="232">
        <v>17</v>
      </c>
      <c r="N223" s="233">
        <v>1.7000000000000098E-2</v>
      </c>
      <c r="O223" s="234">
        <f t="shared" si="13"/>
        <v>1.9199999999999998E-2</v>
      </c>
      <c r="P223" s="234">
        <f t="shared" si="11"/>
        <v>3.2399999999999998E-2</v>
      </c>
      <c r="Q223" s="234">
        <f t="shared" si="11"/>
        <v>6.9599999999999995E-2</v>
      </c>
    </row>
    <row r="224" spans="1:17" s="212" customFormat="1" ht="13.5" customHeight="1" x14ac:dyDescent="0.2">
      <c r="A224" s="232">
        <v>18</v>
      </c>
      <c r="B224" s="240">
        <v>1.8100000000000008E-2</v>
      </c>
      <c r="C224" s="241">
        <v>1.7100000000000001E-2</v>
      </c>
      <c r="D224" s="236">
        <v>2.8799999999999999E-2</v>
      </c>
      <c r="E224" s="236">
        <v>6.2E-2</v>
      </c>
      <c r="G224" s="232">
        <v>18</v>
      </c>
      <c r="H224" s="233">
        <v>1.8000000000000099E-2</v>
      </c>
      <c r="I224" s="234">
        <f t="shared" si="12"/>
        <v>1.8700000000000001E-2</v>
      </c>
      <c r="J224" s="234">
        <f t="shared" si="12"/>
        <v>3.15E-2</v>
      </c>
      <c r="K224" s="234">
        <f t="shared" si="12"/>
        <v>6.7900000000000002E-2</v>
      </c>
      <c r="M224" s="232">
        <v>18</v>
      </c>
      <c r="N224" s="233">
        <v>1.8000000000000099E-2</v>
      </c>
      <c r="O224" s="234">
        <f t="shared" si="13"/>
        <v>2.0299999999999999E-2</v>
      </c>
      <c r="P224" s="234">
        <f t="shared" si="11"/>
        <v>3.4299999999999997E-2</v>
      </c>
      <c r="Q224" s="234">
        <f t="shared" si="11"/>
        <v>7.3800000000000004E-2</v>
      </c>
    </row>
    <row r="225" spans="1:17" s="212" customFormat="1" ht="13.5" customHeight="1" x14ac:dyDescent="0.2">
      <c r="A225" s="232">
        <v>19</v>
      </c>
      <c r="B225" s="240">
        <v>1.9100000000000009E-2</v>
      </c>
      <c r="C225" s="241">
        <v>1.7999999999999999E-2</v>
      </c>
      <c r="D225" s="236">
        <v>3.04E-2</v>
      </c>
      <c r="E225" s="236">
        <v>6.5500000000000003E-2</v>
      </c>
      <c r="G225" s="232">
        <v>19</v>
      </c>
      <c r="H225" s="233">
        <v>1.90000000000001E-2</v>
      </c>
      <c r="I225" s="234">
        <f t="shared" si="12"/>
        <v>1.9699999999999999E-2</v>
      </c>
      <c r="J225" s="234">
        <f t="shared" si="12"/>
        <v>3.3300000000000003E-2</v>
      </c>
      <c r="K225" s="234">
        <f t="shared" si="12"/>
        <v>7.17E-2</v>
      </c>
      <c r="M225" s="232">
        <v>19</v>
      </c>
      <c r="N225" s="233">
        <v>1.90000000000001E-2</v>
      </c>
      <c r="O225" s="234">
        <f t="shared" si="13"/>
        <v>2.1399999999999999E-2</v>
      </c>
      <c r="P225" s="234">
        <f t="shared" si="11"/>
        <v>3.6200000000000003E-2</v>
      </c>
      <c r="Q225" s="234">
        <f t="shared" si="11"/>
        <v>7.7899999999999997E-2</v>
      </c>
    </row>
    <row r="226" spans="1:17" s="212" customFormat="1" ht="13.5" customHeight="1" x14ac:dyDescent="0.2">
      <c r="A226" s="232">
        <v>20</v>
      </c>
      <c r="B226" s="240">
        <v>2.010000000000001E-2</v>
      </c>
      <c r="C226" s="241">
        <v>1.9E-2</v>
      </c>
      <c r="D226" s="236">
        <v>3.2000000000000001E-2</v>
      </c>
      <c r="E226" s="236">
        <v>6.9000000000000006E-2</v>
      </c>
      <c r="G226" s="232">
        <v>20</v>
      </c>
      <c r="H226" s="233">
        <v>2.0000000000000101E-2</v>
      </c>
      <c r="I226" s="234">
        <f t="shared" si="12"/>
        <v>2.0799999999999999E-2</v>
      </c>
      <c r="J226" s="234">
        <f t="shared" si="12"/>
        <v>3.5000000000000003E-2</v>
      </c>
      <c r="K226" s="234">
        <f t="shared" si="12"/>
        <v>7.5600000000000001E-2</v>
      </c>
      <c r="M226" s="232">
        <v>20</v>
      </c>
      <c r="N226" s="233">
        <v>2.0000000000000101E-2</v>
      </c>
      <c r="O226" s="234">
        <f t="shared" si="13"/>
        <v>2.2599999999999999E-2</v>
      </c>
      <c r="P226" s="234">
        <f t="shared" si="11"/>
        <v>3.8100000000000002E-2</v>
      </c>
      <c r="Q226" s="234">
        <f t="shared" si="11"/>
        <v>8.2100000000000006E-2</v>
      </c>
    </row>
    <row r="227" spans="1:17" s="212" customFormat="1" ht="13.5" customHeight="1" x14ac:dyDescent="0.2">
      <c r="A227" s="232">
        <v>21</v>
      </c>
      <c r="B227" s="240">
        <v>2.1100000000000011E-2</v>
      </c>
      <c r="C227" s="241">
        <v>1.9900000000000001E-2</v>
      </c>
      <c r="D227" s="236">
        <v>3.3599999999999998E-2</v>
      </c>
      <c r="E227" s="236">
        <v>7.2499999999999995E-2</v>
      </c>
      <c r="G227" s="232">
        <v>21</v>
      </c>
      <c r="H227" s="233">
        <v>2.1000000000000098E-2</v>
      </c>
      <c r="I227" s="234">
        <f t="shared" si="12"/>
        <v>2.18E-2</v>
      </c>
      <c r="J227" s="234">
        <f t="shared" si="12"/>
        <v>3.6799999999999999E-2</v>
      </c>
      <c r="K227" s="234">
        <f t="shared" si="12"/>
        <v>7.9399999999999998E-2</v>
      </c>
      <c r="M227" s="232">
        <v>21</v>
      </c>
      <c r="N227" s="233">
        <v>2.1000000000000098E-2</v>
      </c>
      <c r="O227" s="234">
        <f t="shared" si="13"/>
        <v>2.3699999999999999E-2</v>
      </c>
      <c r="P227" s="234">
        <f t="shared" si="11"/>
        <v>0.04</v>
      </c>
      <c r="Q227" s="234">
        <f t="shared" si="11"/>
        <v>8.6300000000000002E-2</v>
      </c>
    </row>
    <row r="228" spans="1:17" s="212" customFormat="1" ht="13.5" customHeight="1" x14ac:dyDescent="0.2">
      <c r="A228" s="232">
        <v>22</v>
      </c>
      <c r="B228" s="240">
        <v>2.2100000000000012E-2</v>
      </c>
      <c r="C228" s="241">
        <v>2.0899999999999998E-2</v>
      </c>
      <c r="D228" s="236">
        <v>3.5200000000000002E-2</v>
      </c>
      <c r="E228" s="236">
        <v>7.5999999999999998E-2</v>
      </c>
      <c r="G228" s="232">
        <v>22</v>
      </c>
      <c r="H228" s="233">
        <v>2.2000000000000099E-2</v>
      </c>
      <c r="I228" s="234">
        <f t="shared" si="12"/>
        <v>2.29E-2</v>
      </c>
      <c r="J228" s="234">
        <f t="shared" si="12"/>
        <v>3.85E-2</v>
      </c>
      <c r="K228" s="234">
        <f t="shared" si="12"/>
        <v>8.3199999999999996E-2</v>
      </c>
      <c r="M228" s="232">
        <v>22</v>
      </c>
      <c r="N228" s="233">
        <v>2.2000000000000099E-2</v>
      </c>
      <c r="O228" s="234">
        <f t="shared" si="13"/>
        <v>2.4899999999999999E-2</v>
      </c>
      <c r="P228" s="234">
        <f t="shared" si="11"/>
        <v>4.19E-2</v>
      </c>
      <c r="Q228" s="234">
        <f t="shared" si="11"/>
        <v>9.0399999999999994E-2</v>
      </c>
    </row>
    <row r="229" spans="1:17" s="212" customFormat="1" ht="13.5" customHeight="1" x14ac:dyDescent="0.2">
      <c r="A229" s="232">
        <v>23</v>
      </c>
      <c r="B229" s="240">
        <v>2.3100000000000013E-2</v>
      </c>
      <c r="C229" s="241">
        <v>2.18E-2</v>
      </c>
      <c r="D229" s="236">
        <v>3.6799999999999999E-2</v>
      </c>
      <c r="E229" s="236">
        <v>7.9500000000000001E-2</v>
      </c>
      <c r="G229" s="232">
        <v>23</v>
      </c>
      <c r="H229" s="233">
        <v>2.30000000000001E-2</v>
      </c>
      <c r="I229" s="234">
        <f t="shared" si="12"/>
        <v>2.3900000000000001E-2</v>
      </c>
      <c r="J229" s="234">
        <f t="shared" si="12"/>
        <v>4.0300000000000002E-2</v>
      </c>
      <c r="K229" s="234">
        <f t="shared" si="12"/>
        <v>8.7099999999999997E-2</v>
      </c>
      <c r="M229" s="232">
        <v>23</v>
      </c>
      <c r="N229" s="233">
        <v>2.30000000000001E-2</v>
      </c>
      <c r="O229" s="234">
        <f t="shared" si="13"/>
        <v>2.5899999999999999E-2</v>
      </c>
      <c r="P229" s="234">
        <f t="shared" si="11"/>
        <v>4.3799999999999999E-2</v>
      </c>
      <c r="Q229" s="234">
        <f t="shared" si="11"/>
        <v>9.4600000000000004E-2</v>
      </c>
    </row>
    <row r="230" spans="1:17" s="212" customFormat="1" ht="13.5" customHeight="1" x14ac:dyDescent="0.2">
      <c r="A230" s="232">
        <v>24</v>
      </c>
      <c r="B230" s="240">
        <v>2.4100000000000014E-2</v>
      </c>
      <c r="C230" s="241">
        <v>2.2800000000000001E-2</v>
      </c>
      <c r="D230" s="236">
        <v>3.8399999999999997E-2</v>
      </c>
      <c r="E230" s="236">
        <v>8.3000000000000004E-2</v>
      </c>
      <c r="G230" s="232">
        <v>24</v>
      </c>
      <c r="H230" s="233">
        <v>2.4000000000000101E-2</v>
      </c>
      <c r="I230" s="234">
        <f t="shared" si="12"/>
        <v>2.5000000000000001E-2</v>
      </c>
      <c r="J230" s="234">
        <f t="shared" si="12"/>
        <v>4.2000000000000003E-2</v>
      </c>
      <c r="K230" s="234">
        <f t="shared" si="12"/>
        <v>9.0899999999999995E-2</v>
      </c>
      <c r="M230" s="232">
        <v>24</v>
      </c>
      <c r="N230" s="233">
        <v>2.4000000000000101E-2</v>
      </c>
      <c r="O230" s="234">
        <f t="shared" si="13"/>
        <v>2.7099999999999999E-2</v>
      </c>
      <c r="P230" s="234">
        <f t="shared" si="11"/>
        <v>4.5699999999999998E-2</v>
      </c>
      <c r="Q230" s="234">
        <f t="shared" si="11"/>
        <v>9.8799999999999999E-2</v>
      </c>
    </row>
    <row r="231" spans="1:17" s="212" customFormat="1" ht="13.5" customHeight="1" x14ac:dyDescent="0.2">
      <c r="A231" s="232">
        <v>25</v>
      </c>
      <c r="B231" s="240">
        <v>2.5100000000000015E-2</v>
      </c>
      <c r="C231" s="241">
        <v>2.3699999999999999E-2</v>
      </c>
      <c r="D231" s="236">
        <v>0.04</v>
      </c>
      <c r="E231" s="236">
        <v>8.6599999999999996E-2</v>
      </c>
      <c r="G231" s="232">
        <v>25</v>
      </c>
      <c r="H231" s="233">
        <v>2.5000000000000099E-2</v>
      </c>
      <c r="I231" s="234">
        <f t="shared" si="12"/>
        <v>2.5999999999999999E-2</v>
      </c>
      <c r="J231" s="234">
        <f t="shared" si="12"/>
        <v>4.3799999999999999E-2</v>
      </c>
      <c r="K231" s="234">
        <f t="shared" si="12"/>
        <v>9.4799999999999995E-2</v>
      </c>
      <c r="M231" s="232">
        <v>25</v>
      </c>
      <c r="N231" s="233">
        <v>2.5000000000000099E-2</v>
      </c>
      <c r="O231" s="234">
        <f t="shared" si="13"/>
        <v>2.8199999999999999E-2</v>
      </c>
      <c r="P231" s="234">
        <f t="shared" si="11"/>
        <v>4.7600000000000003E-2</v>
      </c>
      <c r="Q231" s="234">
        <f t="shared" si="11"/>
        <v>0.1031</v>
      </c>
    </row>
    <row r="232" spans="1:17" s="212" customFormat="1" ht="13.5" customHeight="1" x14ac:dyDescent="0.2">
      <c r="A232" s="232">
        <v>26</v>
      </c>
      <c r="B232" s="240">
        <v>2.6100000000000016E-2</v>
      </c>
      <c r="C232" s="241">
        <v>2.47E-2</v>
      </c>
      <c r="D232" s="236">
        <v>4.1700000000000001E-2</v>
      </c>
      <c r="E232" s="236">
        <v>9.0300000000000005E-2</v>
      </c>
      <c r="G232" s="232">
        <v>26</v>
      </c>
      <c r="H232" s="233">
        <v>2.6000000000000099E-2</v>
      </c>
      <c r="I232" s="234">
        <f t="shared" si="12"/>
        <v>2.7E-2</v>
      </c>
      <c r="J232" s="234">
        <f t="shared" si="12"/>
        <v>4.5699999999999998E-2</v>
      </c>
      <c r="K232" s="234">
        <f t="shared" si="12"/>
        <v>9.8900000000000002E-2</v>
      </c>
      <c r="M232" s="232">
        <v>26</v>
      </c>
      <c r="N232" s="233">
        <v>2.6000000000000099E-2</v>
      </c>
      <c r="O232" s="234">
        <f t="shared" si="13"/>
        <v>2.9399999999999999E-2</v>
      </c>
      <c r="P232" s="234">
        <f t="shared" si="11"/>
        <v>4.9599999999999998E-2</v>
      </c>
      <c r="Q232" s="234">
        <f t="shared" si="11"/>
        <v>0.1075</v>
      </c>
    </row>
    <row r="233" spans="1:17" s="212" customFormat="1" ht="13.5" customHeight="1" x14ac:dyDescent="0.2">
      <c r="A233" s="232">
        <v>27</v>
      </c>
      <c r="B233" s="240">
        <v>2.7100000000000016E-2</v>
      </c>
      <c r="C233" s="241">
        <v>2.5600000000000001E-2</v>
      </c>
      <c r="D233" s="236">
        <v>4.3299999999999998E-2</v>
      </c>
      <c r="E233" s="236">
        <v>9.4E-2</v>
      </c>
      <c r="G233" s="232">
        <v>27</v>
      </c>
      <c r="H233" s="233">
        <v>2.70000000000001E-2</v>
      </c>
      <c r="I233" s="234">
        <f t="shared" si="12"/>
        <v>2.8000000000000001E-2</v>
      </c>
      <c r="J233" s="234">
        <f t="shared" si="12"/>
        <v>4.7399999999999998E-2</v>
      </c>
      <c r="K233" s="234">
        <f t="shared" si="12"/>
        <v>0.10290000000000001</v>
      </c>
      <c r="M233" s="232">
        <v>27</v>
      </c>
      <c r="N233" s="233">
        <v>2.70000000000001E-2</v>
      </c>
      <c r="O233" s="234">
        <f t="shared" si="13"/>
        <v>3.0499999999999999E-2</v>
      </c>
      <c r="P233" s="234">
        <f t="shared" si="11"/>
        <v>5.1499999999999997E-2</v>
      </c>
      <c r="Q233" s="234">
        <f t="shared" si="11"/>
        <v>0.1119</v>
      </c>
    </row>
    <row r="234" spans="1:17" s="212" customFormat="1" ht="13.5" customHeight="1" x14ac:dyDescent="0.2">
      <c r="A234" s="232">
        <v>28</v>
      </c>
      <c r="B234" s="240">
        <v>2.8100000000000017E-2</v>
      </c>
      <c r="C234" s="241">
        <v>2.6599999999999999E-2</v>
      </c>
      <c r="D234" s="236">
        <v>4.4900000000000002E-2</v>
      </c>
      <c r="E234" s="236">
        <v>9.7799999999999998E-2</v>
      </c>
      <c r="G234" s="232">
        <v>28</v>
      </c>
      <c r="H234" s="233">
        <v>2.8000000000000101E-2</v>
      </c>
      <c r="I234" s="234">
        <f t="shared" si="12"/>
        <v>2.9100000000000001E-2</v>
      </c>
      <c r="J234" s="234">
        <f t="shared" si="12"/>
        <v>4.9200000000000001E-2</v>
      </c>
      <c r="K234" s="234">
        <f t="shared" si="12"/>
        <v>0.1071</v>
      </c>
      <c r="M234" s="232">
        <v>28</v>
      </c>
      <c r="N234" s="233">
        <v>2.8000000000000101E-2</v>
      </c>
      <c r="O234" s="234">
        <f t="shared" si="13"/>
        <v>3.1699999999999999E-2</v>
      </c>
      <c r="P234" s="234">
        <f t="shared" si="11"/>
        <v>5.3400000000000003E-2</v>
      </c>
      <c r="Q234" s="234">
        <f t="shared" si="11"/>
        <v>0.1164</v>
      </c>
    </row>
    <row r="235" spans="1:17" s="212" customFormat="1" ht="13.5" customHeight="1" x14ac:dyDescent="0.2">
      <c r="A235" s="232">
        <v>29</v>
      </c>
      <c r="B235" s="240">
        <v>2.9100000000000018E-2</v>
      </c>
      <c r="C235" s="241">
        <v>2.75E-2</v>
      </c>
      <c r="D235" s="236">
        <v>4.6600000000000003E-2</v>
      </c>
      <c r="E235" s="236">
        <v>0.10150000000000001</v>
      </c>
      <c r="G235" s="232">
        <v>29</v>
      </c>
      <c r="H235" s="233">
        <v>2.9000000000000001E-2</v>
      </c>
      <c r="I235" s="234">
        <f t="shared" si="12"/>
        <v>3.0099999999999998E-2</v>
      </c>
      <c r="J235" s="234">
        <f t="shared" si="12"/>
        <v>5.0999999999999997E-2</v>
      </c>
      <c r="K235" s="234">
        <f t="shared" si="12"/>
        <v>0.1111</v>
      </c>
      <c r="M235" s="232">
        <v>29</v>
      </c>
      <c r="N235" s="233">
        <v>2.9000000000000001E-2</v>
      </c>
      <c r="O235" s="234">
        <f t="shared" si="13"/>
        <v>3.27E-2</v>
      </c>
      <c r="P235" s="234">
        <f t="shared" si="11"/>
        <v>5.5500000000000001E-2</v>
      </c>
      <c r="Q235" s="234">
        <f t="shared" si="11"/>
        <v>0.1208</v>
      </c>
    </row>
    <row r="236" spans="1:17" s="212" customFormat="1" ht="13.5" customHeight="1" x14ac:dyDescent="0.2">
      <c r="A236" s="232">
        <v>30</v>
      </c>
      <c r="B236" s="240">
        <v>3.0100000000000019E-2</v>
      </c>
      <c r="C236" s="241">
        <v>2.8500000000000001E-2</v>
      </c>
      <c r="D236" s="236">
        <v>4.82E-2</v>
      </c>
      <c r="E236" s="236">
        <v>0.10539999999999999</v>
      </c>
      <c r="G236" s="232">
        <v>30</v>
      </c>
      <c r="H236" s="233">
        <v>0.03</v>
      </c>
      <c r="I236" s="234">
        <f t="shared" si="12"/>
        <v>3.1199999999999999E-2</v>
      </c>
      <c r="J236" s="234">
        <f t="shared" si="12"/>
        <v>5.28E-2</v>
      </c>
      <c r="K236" s="234">
        <f t="shared" si="12"/>
        <v>0.1154</v>
      </c>
      <c r="M236" s="232">
        <v>30</v>
      </c>
      <c r="N236" s="233">
        <v>0.03</v>
      </c>
      <c r="O236" s="234">
        <f t="shared" si="13"/>
        <v>3.39E-2</v>
      </c>
      <c r="P236" s="234">
        <f t="shared" si="11"/>
        <v>5.74E-2</v>
      </c>
      <c r="Q236" s="234">
        <f t="shared" si="11"/>
        <v>0.12540000000000001</v>
      </c>
    </row>
    <row r="237" spans="1:17" s="212" customFormat="1" ht="13.5" customHeight="1" x14ac:dyDescent="0.2">
      <c r="A237" s="232">
        <v>31</v>
      </c>
      <c r="B237" s="240">
        <v>3.110000000000002E-2</v>
      </c>
      <c r="C237" s="241">
        <v>2.9499999999999998E-2</v>
      </c>
      <c r="D237" s="236">
        <v>4.9799999999999997E-2</v>
      </c>
      <c r="E237" s="236">
        <v>0.10929999999999999</v>
      </c>
      <c r="G237" s="232">
        <v>31</v>
      </c>
      <c r="H237" s="233">
        <v>3.1E-2</v>
      </c>
      <c r="I237" s="234">
        <f t="shared" si="12"/>
        <v>3.2300000000000002E-2</v>
      </c>
      <c r="J237" s="234">
        <f t="shared" si="12"/>
        <v>5.45E-2</v>
      </c>
      <c r="K237" s="234">
        <f t="shared" si="12"/>
        <v>0.1197</v>
      </c>
      <c r="M237" s="232">
        <v>31</v>
      </c>
      <c r="N237" s="233">
        <v>3.1E-2</v>
      </c>
      <c r="O237" s="234">
        <f t="shared" si="13"/>
        <v>3.5099999999999999E-2</v>
      </c>
      <c r="P237" s="234">
        <f t="shared" si="11"/>
        <v>5.9299999999999999E-2</v>
      </c>
      <c r="Q237" s="234">
        <f t="shared" si="11"/>
        <v>0.13009999999999999</v>
      </c>
    </row>
    <row r="238" spans="1:17" s="212" customFormat="1" ht="13.5" customHeight="1" x14ac:dyDescent="0.2">
      <c r="A238" s="232">
        <v>32</v>
      </c>
      <c r="B238" s="240">
        <v>3.2100000000000017E-2</v>
      </c>
      <c r="C238" s="241">
        <v>3.04E-2</v>
      </c>
      <c r="D238" s="236">
        <v>5.1499999999999997E-2</v>
      </c>
      <c r="E238" s="236">
        <v>0.11310000000000001</v>
      </c>
      <c r="G238" s="232">
        <v>32</v>
      </c>
      <c r="H238" s="233">
        <v>3.2000000000000001E-2</v>
      </c>
      <c r="I238" s="234">
        <f t="shared" si="12"/>
        <v>3.3300000000000003E-2</v>
      </c>
      <c r="J238" s="234">
        <f t="shared" si="12"/>
        <v>5.6399999999999999E-2</v>
      </c>
      <c r="K238" s="234">
        <f t="shared" si="12"/>
        <v>0.12379999999999999</v>
      </c>
      <c r="M238" s="232">
        <v>32</v>
      </c>
      <c r="N238" s="233">
        <v>3.2000000000000001E-2</v>
      </c>
      <c r="O238" s="234">
        <f t="shared" si="13"/>
        <v>3.6200000000000003E-2</v>
      </c>
      <c r="P238" s="234">
        <f t="shared" si="11"/>
        <v>6.13E-2</v>
      </c>
      <c r="Q238" s="234">
        <f t="shared" si="11"/>
        <v>0.1346</v>
      </c>
    </row>
    <row r="239" spans="1:17" s="212" customFormat="1" ht="13.5" customHeight="1" x14ac:dyDescent="0.2">
      <c r="A239" s="232">
        <v>33</v>
      </c>
      <c r="B239" s="240">
        <v>3.3100000000000018E-2</v>
      </c>
      <c r="C239" s="241">
        <v>3.1399999999999997E-2</v>
      </c>
      <c r="D239" s="236">
        <v>5.3100000000000001E-2</v>
      </c>
      <c r="E239" s="236">
        <v>0.11700000000000001</v>
      </c>
      <c r="G239" s="232">
        <v>33</v>
      </c>
      <c r="H239" s="233">
        <v>3.3000000000000002E-2</v>
      </c>
      <c r="I239" s="234">
        <f t="shared" si="12"/>
        <v>3.44E-2</v>
      </c>
      <c r="J239" s="234">
        <f t="shared" si="12"/>
        <v>5.8099999999999999E-2</v>
      </c>
      <c r="K239" s="234">
        <f t="shared" si="12"/>
        <v>0.12809999999999999</v>
      </c>
      <c r="M239" s="232">
        <v>33</v>
      </c>
      <c r="N239" s="233">
        <v>3.3000000000000002E-2</v>
      </c>
      <c r="O239" s="234">
        <f t="shared" si="13"/>
        <v>3.7400000000000003E-2</v>
      </c>
      <c r="P239" s="234">
        <f t="shared" si="11"/>
        <v>6.3200000000000006E-2</v>
      </c>
      <c r="Q239" s="234">
        <f t="shared" si="11"/>
        <v>0.13919999999999999</v>
      </c>
    </row>
    <row r="240" spans="1:17" s="212" customFormat="1" ht="13.5" customHeight="1" x14ac:dyDescent="0.2">
      <c r="A240" s="232">
        <v>34</v>
      </c>
      <c r="B240" s="240">
        <v>3.4100000000000019E-2</v>
      </c>
      <c r="C240" s="241">
        <v>3.2300000000000002E-2</v>
      </c>
      <c r="D240" s="236">
        <v>5.4800000000000001E-2</v>
      </c>
      <c r="E240" s="236">
        <v>0.12089999999999999</v>
      </c>
      <c r="G240" s="232">
        <v>34</v>
      </c>
      <c r="H240" s="233">
        <v>3.4000000000000002E-2</v>
      </c>
      <c r="I240" s="234">
        <f t="shared" si="12"/>
        <v>3.5400000000000001E-2</v>
      </c>
      <c r="J240" s="234">
        <f t="shared" si="12"/>
        <v>0.06</v>
      </c>
      <c r="K240" s="234">
        <f t="shared" si="12"/>
        <v>0.13239999999999999</v>
      </c>
      <c r="M240" s="232">
        <v>34</v>
      </c>
      <c r="N240" s="233">
        <v>3.4000000000000002E-2</v>
      </c>
      <c r="O240" s="234">
        <f t="shared" si="13"/>
        <v>3.8399999999999997E-2</v>
      </c>
      <c r="P240" s="234">
        <f t="shared" si="11"/>
        <v>6.5199999999999994E-2</v>
      </c>
      <c r="Q240" s="234">
        <f t="shared" si="11"/>
        <v>0.1439</v>
      </c>
    </row>
    <row r="241" spans="1:17" s="212" customFormat="1" ht="13.5" customHeight="1" x14ac:dyDescent="0.2">
      <c r="A241" s="232">
        <v>35</v>
      </c>
      <c r="B241" s="240">
        <v>3.510000000000002E-2</v>
      </c>
      <c r="C241" s="241">
        <v>3.3300000000000003E-2</v>
      </c>
      <c r="D241" s="236">
        <v>5.6399999999999999E-2</v>
      </c>
      <c r="E241" s="236">
        <v>0.12479999999999999</v>
      </c>
      <c r="G241" s="232">
        <v>35</v>
      </c>
      <c r="H241" s="233">
        <v>3.5000000000000003E-2</v>
      </c>
      <c r="I241" s="234">
        <f t="shared" si="12"/>
        <v>3.6499999999999998E-2</v>
      </c>
      <c r="J241" s="234">
        <f t="shared" si="12"/>
        <v>6.1800000000000001E-2</v>
      </c>
      <c r="K241" s="234">
        <f t="shared" si="12"/>
        <v>0.13669999999999999</v>
      </c>
      <c r="M241" s="232">
        <v>35</v>
      </c>
      <c r="N241" s="233">
        <v>3.5000000000000003E-2</v>
      </c>
      <c r="O241" s="234">
        <f t="shared" si="13"/>
        <v>3.9600000000000003E-2</v>
      </c>
      <c r="P241" s="234">
        <f t="shared" si="11"/>
        <v>6.7100000000000007E-2</v>
      </c>
      <c r="Q241" s="234">
        <f t="shared" si="11"/>
        <v>0.14849999999999999</v>
      </c>
    </row>
    <row r="242" spans="1:17" s="212" customFormat="1" ht="13.5" customHeight="1" x14ac:dyDescent="0.2">
      <c r="A242" s="232">
        <v>36</v>
      </c>
      <c r="B242" s="240">
        <v>3.6100000000000021E-2</v>
      </c>
      <c r="C242" s="241">
        <v>3.4299999999999997E-2</v>
      </c>
      <c r="D242" s="236">
        <v>5.8099999999999999E-2</v>
      </c>
      <c r="E242" s="236">
        <v>0.1288</v>
      </c>
      <c r="G242" s="232">
        <v>36</v>
      </c>
      <c r="H242" s="233">
        <v>3.5999999999999997E-2</v>
      </c>
      <c r="I242" s="234">
        <f t="shared" si="12"/>
        <v>3.7600000000000001E-2</v>
      </c>
      <c r="J242" s="234">
        <f t="shared" si="12"/>
        <v>6.3600000000000004E-2</v>
      </c>
      <c r="K242" s="234">
        <f t="shared" si="12"/>
        <v>0.14099999999999999</v>
      </c>
      <c r="M242" s="232">
        <v>36</v>
      </c>
      <c r="N242" s="233">
        <v>3.5999999999999997E-2</v>
      </c>
      <c r="O242" s="234">
        <f t="shared" si="13"/>
        <v>4.0800000000000003E-2</v>
      </c>
      <c r="P242" s="234">
        <f t="shared" si="11"/>
        <v>6.9099999999999995E-2</v>
      </c>
      <c r="Q242" s="234">
        <f t="shared" si="11"/>
        <v>0.15329999999999999</v>
      </c>
    </row>
    <row r="243" spans="1:17" s="212" customFormat="1" ht="13.5" customHeight="1" x14ac:dyDescent="0.2">
      <c r="A243" s="232">
        <v>37</v>
      </c>
      <c r="B243" s="240">
        <v>3.7100000000000022E-2</v>
      </c>
      <c r="C243" s="241">
        <v>3.5200000000000002E-2</v>
      </c>
      <c r="D243" s="236">
        <v>5.9799999999999999E-2</v>
      </c>
      <c r="E243" s="236">
        <v>0.1328</v>
      </c>
      <c r="G243" s="232">
        <v>37</v>
      </c>
      <c r="H243" s="233">
        <v>3.6999999999999998E-2</v>
      </c>
      <c r="I243" s="234">
        <f t="shared" si="12"/>
        <v>3.85E-2</v>
      </c>
      <c r="J243" s="234">
        <f t="shared" si="12"/>
        <v>6.5500000000000003E-2</v>
      </c>
      <c r="K243" s="234">
        <f t="shared" si="12"/>
        <v>0.1454</v>
      </c>
      <c r="M243" s="232">
        <v>37</v>
      </c>
      <c r="N243" s="233">
        <v>3.6999999999999998E-2</v>
      </c>
      <c r="O243" s="234">
        <f t="shared" si="13"/>
        <v>4.19E-2</v>
      </c>
      <c r="P243" s="234">
        <f t="shared" si="11"/>
        <v>7.1199999999999999E-2</v>
      </c>
      <c r="Q243" s="234">
        <f t="shared" si="11"/>
        <v>0.158</v>
      </c>
    </row>
    <row r="244" spans="1:17" s="212" customFormat="1" ht="13.5" customHeight="1" x14ac:dyDescent="0.2">
      <c r="A244" s="232">
        <v>38</v>
      </c>
      <c r="B244" s="240">
        <v>3.8100000000000023E-2</v>
      </c>
      <c r="C244" s="236">
        <v>3.6200000000000003E-2</v>
      </c>
      <c r="D244" s="236">
        <v>6.1400000000000003E-2</v>
      </c>
      <c r="E244" s="236">
        <v>0.1368</v>
      </c>
      <c r="G244" s="232">
        <v>38</v>
      </c>
      <c r="H244" s="233">
        <v>3.7999999999999999E-2</v>
      </c>
      <c r="I244" s="234">
        <f t="shared" si="12"/>
        <v>3.9600000000000003E-2</v>
      </c>
      <c r="J244" s="234">
        <f t="shared" si="12"/>
        <v>6.7199999999999996E-2</v>
      </c>
      <c r="K244" s="234">
        <f t="shared" si="12"/>
        <v>0.14979999999999999</v>
      </c>
      <c r="M244" s="232">
        <v>38</v>
      </c>
      <c r="N244" s="233">
        <v>3.7999999999999999E-2</v>
      </c>
      <c r="O244" s="234">
        <f t="shared" si="13"/>
        <v>4.3099999999999999E-2</v>
      </c>
      <c r="P244" s="234">
        <f t="shared" si="11"/>
        <v>7.3099999999999998E-2</v>
      </c>
      <c r="Q244" s="234">
        <f t="shared" si="11"/>
        <v>0.1628</v>
      </c>
    </row>
    <row r="245" spans="1:17" s="212" customFormat="1" ht="13.5" customHeight="1" x14ac:dyDescent="0.2">
      <c r="A245" s="232">
        <v>39</v>
      </c>
      <c r="B245" s="240">
        <v>3.9100000000000024E-2</v>
      </c>
      <c r="C245" s="236">
        <v>3.7199999999999997E-2</v>
      </c>
      <c r="D245" s="236">
        <v>6.3100000000000003E-2</v>
      </c>
      <c r="E245" s="236">
        <v>0.14080000000000001</v>
      </c>
      <c r="G245" s="232">
        <v>39</v>
      </c>
      <c r="H245" s="233">
        <v>3.8999999999999993E-2</v>
      </c>
      <c r="I245" s="234">
        <f t="shared" si="12"/>
        <v>4.07E-2</v>
      </c>
      <c r="J245" s="234">
        <f t="shared" si="12"/>
        <v>6.9099999999999995E-2</v>
      </c>
      <c r="K245" s="234">
        <f t="shared" si="12"/>
        <v>0.1542</v>
      </c>
      <c r="M245" s="232">
        <v>39</v>
      </c>
      <c r="N245" s="233">
        <v>3.8999999999999993E-2</v>
      </c>
      <c r="O245" s="234">
        <f t="shared" si="13"/>
        <v>4.4299999999999999E-2</v>
      </c>
      <c r="P245" s="234">
        <f t="shared" si="11"/>
        <v>7.51E-2</v>
      </c>
      <c r="Q245" s="234">
        <f t="shared" si="11"/>
        <v>0.1676</v>
      </c>
    </row>
    <row r="246" spans="1:17" s="212" customFormat="1" ht="13.5" customHeight="1" x14ac:dyDescent="0.2">
      <c r="A246" s="232">
        <v>40</v>
      </c>
      <c r="B246" s="240">
        <v>4.0100000000000025E-2</v>
      </c>
      <c r="C246" s="236">
        <v>3.8100000000000002E-2</v>
      </c>
      <c r="D246" s="236">
        <v>6.4799999999999996E-2</v>
      </c>
      <c r="E246" s="236">
        <v>0.14480000000000001</v>
      </c>
      <c r="G246" s="232">
        <v>40</v>
      </c>
      <c r="H246" s="233">
        <v>3.9999999999999994E-2</v>
      </c>
      <c r="I246" s="234">
        <f t="shared" si="12"/>
        <v>4.1700000000000001E-2</v>
      </c>
      <c r="J246" s="234">
        <f t="shared" si="12"/>
        <v>7.0999999999999994E-2</v>
      </c>
      <c r="K246" s="234">
        <f t="shared" si="12"/>
        <v>0.15859999999999999</v>
      </c>
      <c r="M246" s="232">
        <v>40</v>
      </c>
      <c r="N246" s="233">
        <v>3.9999999999999994E-2</v>
      </c>
      <c r="O246" s="234">
        <f t="shared" si="13"/>
        <v>4.53E-2</v>
      </c>
      <c r="P246" s="234">
        <f t="shared" si="11"/>
        <v>7.7100000000000002E-2</v>
      </c>
      <c r="Q246" s="234">
        <f t="shared" si="11"/>
        <v>0.17230000000000001</v>
      </c>
    </row>
    <row r="247" spans="1:17" s="212" customFormat="1" ht="13.5" customHeight="1" x14ac:dyDescent="0.2">
      <c r="A247" s="232">
        <v>41</v>
      </c>
      <c r="B247" s="240">
        <v>4.1100000000000025E-2</v>
      </c>
      <c r="C247" s="236">
        <v>3.9100000000000003E-2</v>
      </c>
      <c r="D247" s="236">
        <v>6.6400000000000001E-2</v>
      </c>
      <c r="E247" s="242">
        <v>0.1487</v>
      </c>
      <c r="G247" s="232">
        <v>41</v>
      </c>
      <c r="H247" s="233">
        <v>4.0999999999999995E-2</v>
      </c>
      <c r="I247" s="234">
        <f t="shared" si="12"/>
        <v>4.2799999999999998E-2</v>
      </c>
      <c r="J247" s="234">
        <f t="shared" si="12"/>
        <v>7.2700000000000001E-2</v>
      </c>
      <c r="K247" s="234">
        <f t="shared" si="12"/>
        <v>0.1628</v>
      </c>
      <c r="M247" s="232">
        <v>41</v>
      </c>
      <c r="N247" s="233">
        <v>4.0999999999999995E-2</v>
      </c>
      <c r="O247" s="234">
        <f t="shared" si="13"/>
        <v>4.65E-2</v>
      </c>
      <c r="P247" s="234">
        <f t="shared" si="11"/>
        <v>7.9000000000000001E-2</v>
      </c>
      <c r="Q247" s="234">
        <f t="shared" si="11"/>
        <v>0.17699999999999999</v>
      </c>
    </row>
    <row r="248" spans="1:17" s="212" customFormat="1" ht="13.5" customHeight="1" x14ac:dyDescent="0.2">
      <c r="A248" s="232">
        <v>42</v>
      </c>
      <c r="B248" s="240">
        <v>4.2100000000000026E-2</v>
      </c>
      <c r="C248" s="236">
        <v>4.0099999999999997E-2</v>
      </c>
      <c r="D248" s="236">
        <v>6.8000000000000005E-2</v>
      </c>
      <c r="E248" s="242">
        <v>0.1525</v>
      </c>
      <c r="G248" s="232">
        <v>42</v>
      </c>
      <c r="H248" s="233">
        <v>4.1999999999999996E-2</v>
      </c>
      <c r="I248" s="234">
        <f t="shared" si="12"/>
        <v>4.3900000000000002E-2</v>
      </c>
      <c r="J248" s="234">
        <f t="shared" si="12"/>
        <v>7.4499999999999997E-2</v>
      </c>
      <c r="K248" s="234">
        <f t="shared" si="12"/>
        <v>0.16700000000000001</v>
      </c>
      <c r="M248" s="232">
        <v>42</v>
      </c>
      <c r="N248" s="233">
        <v>4.1999999999999996E-2</v>
      </c>
      <c r="O248" s="234">
        <f t="shared" si="13"/>
        <v>4.7699999999999999E-2</v>
      </c>
      <c r="P248" s="234">
        <f t="shared" si="11"/>
        <v>8.09E-2</v>
      </c>
      <c r="Q248" s="234">
        <f t="shared" si="11"/>
        <v>0.18149999999999999</v>
      </c>
    </row>
    <row r="249" spans="1:17" s="212" customFormat="1" ht="13.5" customHeight="1" x14ac:dyDescent="0.2">
      <c r="A249" s="232">
        <v>43</v>
      </c>
      <c r="B249" s="240">
        <v>4.3100000000000027E-2</v>
      </c>
      <c r="C249" s="236">
        <v>4.1000000000000002E-2</v>
      </c>
      <c r="D249" s="236">
        <v>6.9699999999999998E-2</v>
      </c>
      <c r="E249" s="242">
        <v>0.15629999999999999</v>
      </c>
      <c r="G249" s="232">
        <v>43</v>
      </c>
      <c r="H249" s="233">
        <v>4.2999999999999997E-2</v>
      </c>
      <c r="I249" s="234">
        <f t="shared" si="12"/>
        <v>4.4900000000000002E-2</v>
      </c>
      <c r="J249" s="234">
        <f t="shared" si="12"/>
        <v>7.6300000000000007E-2</v>
      </c>
      <c r="K249" s="234">
        <f t="shared" si="12"/>
        <v>0.1711</v>
      </c>
      <c r="M249" s="232">
        <v>43</v>
      </c>
      <c r="N249" s="233">
        <v>4.2999999999999997E-2</v>
      </c>
      <c r="O249" s="234">
        <f t="shared" si="13"/>
        <v>4.8800000000000003E-2</v>
      </c>
      <c r="P249" s="234">
        <f t="shared" si="11"/>
        <v>8.2900000000000001E-2</v>
      </c>
      <c r="Q249" s="234">
        <f t="shared" si="11"/>
        <v>0.186</v>
      </c>
    </row>
    <row r="250" spans="1:17" s="212" customFormat="1" ht="13.5" customHeight="1" x14ac:dyDescent="0.2">
      <c r="A250" s="232">
        <v>44</v>
      </c>
      <c r="B250" s="240">
        <v>4.4100000000000028E-2</v>
      </c>
      <c r="C250" s="236">
        <v>4.2000000000000003E-2</v>
      </c>
      <c r="D250" s="236">
        <v>7.1300000000000002E-2</v>
      </c>
      <c r="E250" s="242">
        <v>0.16020000000000001</v>
      </c>
      <c r="G250" s="232">
        <v>44</v>
      </c>
      <c r="H250" s="233">
        <v>4.3999999999999997E-2</v>
      </c>
      <c r="I250" s="234">
        <f t="shared" si="12"/>
        <v>4.5999999999999999E-2</v>
      </c>
      <c r="J250" s="234">
        <f t="shared" si="12"/>
        <v>7.8100000000000003E-2</v>
      </c>
      <c r="K250" s="234">
        <f t="shared" si="12"/>
        <v>0.1754</v>
      </c>
      <c r="M250" s="232">
        <v>44</v>
      </c>
      <c r="N250" s="233">
        <v>4.3999999999999997E-2</v>
      </c>
      <c r="O250" s="234">
        <f t="shared" si="13"/>
        <v>0.05</v>
      </c>
      <c r="P250" s="234">
        <f t="shared" si="11"/>
        <v>8.48E-2</v>
      </c>
      <c r="Q250" s="234">
        <f t="shared" si="11"/>
        <v>0.19059999999999999</v>
      </c>
    </row>
    <row r="251" spans="1:17" s="212" customFormat="1" ht="13.5" customHeight="1" x14ac:dyDescent="0.2">
      <c r="A251" s="232">
        <v>45</v>
      </c>
      <c r="B251" s="240">
        <v>4.5100000000000029E-2</v>
      </c>
      <c r="C251" s="236">
        <v>4.2900000000000001E-2</v>
      </c>
      <c r="D251" s="236">
        <v>7.2999999999999995E-2</v>
      </c>
      <c r="E251" s="242">
        <v>0.16400000000000001</v>
      </c>
      <c r="G251" s="232">
        <v>45</v>
      </c>
      <c r="H251" s="233">
        <v>4.4999999999999998E-2</v>
      </c>
      <c r="I251" s="234">
        <f t="shared" si="12"/>
        <v>4.7E-2</v>
      </c>
      <c r="J251" s="234">
        <f t="shared" si="12"/>
        <v>7.9899999999999999E-2</v>
      </c>
      <c r="K251" s="234">
        <f t="shared" si="12"/>
        <v>0.17960000000000001</v>
      </c>
      <c r="M251" s="232">
        <v>45</v>
      </c>
      <c r="N251" s="233">
        <v>4.4999999999999998E-2</v>
      </c>
      <c r="O251" s="234">
        <f t="shared" si="13"/>
        <v>5.11E-2</v>
      </c>
      <c r="P251" s="234">
        <f t="shared" si="11"/>
        <v>8.6900000000000005E-2</v>
      </c>
      <c r="Q251" s="234">
        <f t="shared" si="11"/>
        <v>0.19520000000000001</v>
      </c>
    </row>
    <row r="252" spans="1:17" s="212" customFormat="1" ht="13.5" customHeight="1" x14ac:dyDescent="0.2">
      <c r="A252" s="232">
        <v>46</v>
      </c>
      <c r="B252" s="240">
        <v>4.610000000000003E-2</v>
      </c>
      <c r="C252" s="236">
        <v>4.3900000000000002E-2</v>
      </c>
      <c r="D252" s="236">
        <v>7.46E-2</v>
      </c>
      <c r="E252" s="242">
        <v>0.16789999999999999</v>
      </c>
      <c r="G252" s="232">
        <v>46</v>
      </c>
      <c r="H252" s="233">
        <v>4.5999999999999999E-2</v>
      </c>
      <c r="I252" s="234">
        <f t="shared" si="12"/>
        <v>4.8099999999999997E-2</v>
      </c>
      <c r="J252" s="234">
        <f t="shared" si="12"/>
        <v>8.1699999999999995E-2</v>
      </c>
      <c r="K252" s="234">
        <f t="shared" si="12"/>
        <v>0.18390000000000001</v>
      </c>
      <c r="M252" s="232">
        <v>46</v>
      </c>
      <c r="N252" s="233">
        <v>4.5999999999999999E-2</v>
      </c>
      <c r="O252" s="234">
        <f t="shared" si="13"/>
        <v>5.2200000000000003E-2</v>
      </c>
      <c r="P252" s="234">
        <f t="shared" si="11"/>
        <v>8.8800000000000004E-2</v>
      </c>
      <c r="Q252" s="234">
        <f t="shared" si="11"/>
        <v>0.19980000000000001</v>
      </c>
    </row>
    <row r="253" spans="1:17" s="212" customFormat="1" ht="13.5" customHeight="1" x14ac:dyDescent="0.2">
      <c r="A253" s="232">
        <v>47</v>
      </c>
      <c r="B253" s="240">
        <v>4.7100000000000031E-2</v>
      </c>
      <c r="C253" s="236">
        <v>4.4900000000000002E-2</v>
      </c>
      <c r="D253" s="236">
        <v>7.6300000000000007E-2</v>
      </c>
      <c r="E253" s="242">
        <v>0.17180000000000001</v>
      </c>
      <c r="G253" s="232">
        <v>47</v>
      </c>
      <c r="H253" s="233">
        <v>4.7E-2</v>
      </c>
      <c r="I253" s="234">
        <f t="shared" si="12"/>
        <v>4.9200000000000001E-2</v>
      </c>
      <c r="J253" s="234">
        <f t="shared" si="12"/>
        <v>8.3500000000000005E-2</v>
      </c>
      <c r="K253" s="234">
        <f t="shared" si="12"/>
        <v>0.18809999999999999</v>
      </c>
      <c r="M253" s="232">
        <v>47</v>
      </c>
      <c r="N253" s="233">
        <v>4.7E-2</v>
      </c>
      <c r="O253" s="234">
        <f t="shared" si="13"/>
        <v>5.3400000000000003E-2</v>
      </c>
      <c r="P253" s="234">
        <f t="shared" si="11"/>
        <v>9.0800000000000006E-2</v>
      </c>
      <c r="Q253" s="234">
        <f t="shared" si="11"/>
        <v>0.2044</v>
      </c>
    </row>
    <row r="254" spans="1:17" s="212" customFormat="1" ht="13.5" customHeight="1" x14ac:dyDescent="0.2">
      <c r="A254" s="232">
        <v>48</v>
      </c>
      <c r="B254" s="240">
        <v>4.8100000000000032E-2</v>
      </c>
      <c r="C254" s="236">
        <v>4.58E-2</v>
      </c>
      <c r="D254" s="236">
        <v>7.7899999999999997E-2</v>
      </c>
      <c r="E254" s="242">
        <v>0.1757</v>
      </c>
      <c r="G254" s="232">
        <v>48</v>
      </c>
      <c r="H254" s="233">
        <v>4.8000000000000001E-2</v>
      </c>
      <c r="I254" s="234">
        <f t="shared" si="12"/>
        <v>5.0200000000000002E-2</v>
      </c>
      <c r="J254" s="234">
        <f t="shared" si="12"/>
        <v>8.5300000000000001E-2</v>
      </c>
      <c r="K254" s="234">
        <f t="shared" si="12"/>
        <v>0.19239999999999999</v>
      </c>
      <c r="M254" s="232">
        <v>48</v>
      </c>
      <c r="N254" s="233">
        <v>4.8000000000000001E-2</v>
      </c>
      <c r="O254" s="234">
        <f t="shared" si="13"/>
        <v>5.45E-2</v>
      </c>
      <c r="P254" s="234">
        <f t="shared" si="11"/>
        <v>9.2700000000000005E-2</v>
      </c>
      <c r="Q254" s="234">
        <f t="shared" si="11"/>
        <v>0.20910000000000001</v>
      </c>
    </row>
    <row r="255" spans="1:17" s="212" customFormat="1" ht="13.5" customHeight="1" x14ac:dyDescent="0.2">
      <c r="A255" s="232">
        <v>49</v>
      </c>
      <c r="B255" s="240">
        <v>4.9100000000000033E-2</v>
      </c>
      <c r="C255" s="236">
        <v>4.6800000000000001E-2</v>
      </c>
      <c r="D255" s="236">
        <v>7.9600000000000004E-2</v>
      </c>
      <c r="E255" s="242">
        <v>0.17960000000000001</v>
      </c>
      <c r="G255" s="232">
        <v>49</v>
      </c>
      <c r="H255" s="233">
        <v>4.9000000000000002E-2</v>
      </c>
      <c r="I255" s="234">
        <f t="shared" si="12"/>
        <v>5.1200000000000002E-2</v>
      </c>
      <c r="J255" s="234">
        <f t="shared" si="12"/>
        <v>8.72E-2</v>
      </c>
      <c r="K255" s="234">
        <f t="shared" si="12"/>
        <v>0.19670000000000001</v>
      </c>
      <c r="M255" s="232">
        <v>49</v>
      </c>
      <c r="N255" s="233">
        <v>4.9000000000000002E-2</v>
      </c>
      <c r="O255" s="234">
        <f t="shared" si="13"/>
        <v>5.57E-2</v>
      </c>
      <c r="P255" s="234">
        <f t="shared" si="11"/>
        <v>9.4700000000000006E-2</v>
      </c>
      <c r="Q255" s="234">
        <f t="shared" si="11"/>
        <v>0.2137</v>
      </c>
    </row>
    <row r="256" spans="1:17" s="212" customFormat="1" ht="13.5" customHeight="1" x14ac:dyDescent="0.2">
      <c r="A256" s="232">
        <v>50</v>
      </c>
      <c r="B256" s="240">
        <v>5.0100000000000033E-2</v>
      </c>
      <c r="C256" s="236">
        <v>4.8300000000000003E-2</v>
      </c>
      <c r="D256" s="236">
        <v>8.2900000000000001E-2</v>
      </c>
      <c r="E256" s="242">
        <v>0.18429999999999999</v>
      </c>
      <c r="G256" s="232">
        <v>50</v>
      </c>
      <c r="H256" s="233">
        <v>0.05</v>
      </c>
      <c r="I256" s="234">
        <f t="shared" si="12"/>
        <v>5.2900000000000003E-2</v>
      </c>
      <c r="J256" s="234">
        <f t="shared" si="12"/>
        <v>9.0800000000000006E-2</v>
      </c>
      <c r="K256" s="234">
        <f t="shared" si="12"/>
        <v>0.20180000000000001</v>
      </c>
      <c r="M256" s="232">
        <v>50</v>
      </c>
      <c r="N256" s="233">
        <v>0.05</v>
      </c>
      <c r="O256" s="234">
        <f t="shared" si="13"/>
        <v>5.7500000000000002E-2</v>
      </c>
      <c r="P256" s="234">
        <f t="shared" si="11"/>
        <v>9.8699999999999996E-2</v>
      </c>
      <c r="Q256" s="234">
        <f t="shared" si="11"/>
        <v>0.21929999999999999</v>
      </c>
    </row>
    <row r="257" spans="1:17" s="212" customFormat="1" ht="13.5" customHeight="1" x14ac:dyDescent="0.2">
      <c r="A257" s="232">
        <v>51</v>
      </c>
      <c r="B257" s="240">
        <v>5.1100000000000034E-2</v>
      </c>
      <c r="C257" s="236">
        <v>4.9299999999999997E-2</v>
      </c>
      <c r="D257" s="236">
        <v>8.4699999999999998E-2</v>
      </c>
      <c r="E257" s="242">
        <v>0.189</v>
      </c>
      <c r="G257" s="232">
        <v>51</v>
      </c>
      <c r="H257" s="233">
        <v>5.1000000000000004E-2</v>
      </c>
      <c r="I257" s="234">
        <f t="shared" si="12"/>
        <v>5.3999999999999999E-2</v>
      </c>
      <c r="J257" s="234">
        <f t="shared" si="12"/>
        <v>9.2700000000000005E-2</v>
      </c>
      <c r="K257" s="234">
        <f t="shared" si="12"/>
        <v>0.20699999999999999</v>
      </c>
      <c r="M257" s="232">
        <v>51</v>
      </c>
      <c r="N257" s="233">
        <v>5.1000000000000004E-2</v>
      </c>
      <c r="O257" s="234">
        <f t="shared" si="13"/>
        <v>5.8700000000000002E-2</v>
      </c>
      <c r="P257" s="234">
        <f t="shared" si="11"/>
        <v>0.1008</v>
      </c>
      <c r="Q257" s="234">
        <f t="shared" si="11"/>
        <v>0.22489999999999999</v>
      </c>
    </row>
    <row r="258" spans="1:17" s="212" customFormat="1" ht="13.5" customHeight="1" x14ac:dyDescent="0.2">
      <c r="A258" s="232">
        <v>52</v>
      </c>
      <c r="B258" s="240">
        <v>5.2100000000000035E-2</v>
      </c>
      <c r="C258" s="236">
        <v>5.0299999999999997E-2</v>
      </c>
      <c r="D258" s="236">
        <v>8.6400000000000005E-2</v>
      </c>
      <c r="E258" s="242">
        <v>0.1938</v>
      </c>
      <c r="G258" s="232">
        <v>52</v>
      </c>
      <c r="H258" s="233">
        <v>5.2000000000000005E-2</v>
      </c>
      <c r="I258" s="234">
        <f t="shared" si="12"/>
        <v>5.5100000000000003E-2</v>
      </c>
      <c r="J258" s="234">
        <f t="shared" si="12"/>
        <v>9.4600000000000004E-2</v>
      </c>
      <c r="K258" s="234">
        <f t="shared" si="12"/>
        <v>0.2122</v>
      </c>
      <c r="M258" s="232">
        <v>52</v>
      </c>
      <c r="N258" s="233">
        <v>5.2000000000000005E-2</v>
      </c>
      <c r="O258" s="234">
        <f t="shared" si="13"/>
        <v>5.9900000000000002E-2</v>
      </c>
      <c r="P258" s="234">
        <f t="shared" si="11"/>
        <v>0.1028</v>
      </c>
      <c r="Q258" s="234">
        <f t="shared" si="11"/>
        <v>0.2306</v>
      </c>
    </row>
    <row r="259" spans="1:17" s="212" customFormat="1" ht="13.5" customHeight="1" x14ac:dyDescent="0.2">
      <c r="A259" s="232">
        <v>53</v>
      </c>
      <c r="B259" s="240">
        <v>5.3100000000000036E-2</v>
      </c>
      <c r="C259" s="236">
        <v>5.1299999999999998E-2</v>
      </c>
      <c r="D259" s="236">
        <v>8.8200000000000001E-2</v>
      </c>
      <c r="E259" s="242">
        <v>0.1986</v>
      </c>
      <c r="G259" s="232">
        <v>53</v>
      </c>
      <c r="H259" s="233">
        <v>5.3000000000000005E-2</v>
      </c>
      <c r="I259" s="234">
        <f t="shared" si="12"/>
        <v>5.62E-2</v>
      </c>
      <c r="J259" s="234">
        <f t="shared" si="12"/>
        <v>9.6600000000000005E-2</v>
      </c>
      <c r="K259" s="234">
        <f t="shared" si="12"/>
        <v>0.2175</v>
      </c>
      <c r="M259" s="232">
        <v>53</v>
      </c>
      <c r="N259" s="233">
        <v>5.3000000000000005E-2</v>
      </c>
      <c r="O259" s="234">
        <f t="shared" si="13"/>
        <v>6.0999999999999999E-2</v>
      </c>
      <c r="P259" s="234">
        <f t="shared" si="11"/>
        <v>0.105</v>
      </c>
      <c r="Q259" s="234">
        <f t="shared" si="11"/>
        <v>0.23630000000000001</v>
      </c>
    </row>
    <row r="260" spans="1:17" s="212" customFormat="1" ht="13.5" customHeight="1" x14ac:dyDescent="0.2">
      <c r="A260" s="232">
        <v>54</v>
      </c>
      <c r="B260" s="240">
        <v>5.4100000000000037E-2</v>
      </c>
      <c r="C260" s="236">
        <v>5.2200000000000003E-2</v>
      </c>
      <c r="D260" s="236">
        <v>0.09</v>
      </c>
      <c r="E260" s="242">
        <v>0.2034</v>
      </c>
      <c r="G260" s="232">
        <v>54</v>
      </c>
      <c r="H260" s="233">
        <v>5.4000000000000006E-2</v>
      </c>
      <c r="I260" s="234">
        <f t="shared" si="12"/>
        <v>5.7200000000000001E-2</v>
      </c>
      <c r="J260" s="234">
        <f t="shared" si="12"/>
        <v>9.8599999999999993E-2</v>
      </c>
      <c r="K260" s="234">
        <f t="shared" si="12"/>
        <v>0.22270000000000001</v>
      </c>
      <c r="M260" s="232">
        <v>54</v>
      </c>
      <c r="N260" s="233">
        <v>5.4000000000000006E-2</v>
      </c>
      <c r="O260" s="234">
        <f t="shared" si="13"/>
        <v>6.2100000000000002E-2</v>
      </c>
      <c r="P260" s="234">
        <f t="shared" si="11"/>
        <v>0.1071</v>
      </c>
      <c r="Q260" s="234">
        <f t="shared" si="11"/>
        <v>0.24199999999999999</v>
      </c>
    </row>
    <row r="261" spans="1:17" s="212" customFormat="1" ht="13.5" customHeight="1" x14ac:dyDescent="0.2">
      <c r="A261" s="232">
        <v>55</v>
      </c>
      <c r="B261" s="240">
        <v>5.5100000000000038E-2</v>
      </c>
      <c r="C261" s="236">
        <v>5.3199999999999997E-2</v>
      </c>
      <c r="D261" s="236">
        <v>9.1700000000000004E-2</v>
      </c>
      <c r="E261" s="242">
        <v>0.20830000000000001</v>
      </c>
      <c r="G261" s="232">
        <v>55</v>
      </c>
      <c r="H261" s="233">
        <v>5.5E-2</v>
      </c>
      <c r="I261" s="234">
        <f t="shared" si="12"/>
        <v>5.8299999999999998E-2</v>
      </c>
      <c r="J261" s="234">
        <f t="shared" si="12"/>
        <v>0.1004</v>
      </c>
      <c r="K261" s="234">
        <f t="shared" si="12"/>
        <v>0.2281</v>
      </c>
      <c r="M261" s="232">
        <v>55</v>
      </c>
      <c r="N261" s="233">
        <v>5.5E-2</v>
      </c>
      <c r="O261" s="234">
        <f t="shared" si="13"/>
        <v>6.3299999999999995E-2</v>
      </c>
      <c r="P261" s="234">
        <f t="shared" si="11"/>
        <v>0.1091</v>
      </c>
      <c r="Q261" s="234">
        <f t="shared" si="11"/>
        <v>0.24790000000000001</v>
      </c>
    </row>
    <row r="262" spans="1:17" s="212" customFormat="1" ht="13.5" customHeight="1" x14ac:dyDescent="0.2">
      <c r="A262" s="232">
        <v>56</v>
      </c>
      <c r="B262" s="240">
        <v>5.6100000000000039E-2</v>
      </c>
      <c r="C262" s="236">
        <v>5.4199999999999998E-2</v>
      </c>
      <c r="D262" s="236">
        <v>9.35E-2</v>
      </c>
      <c r="E262" s="242">
        <v>0.21329999999999999</v>
      </c>
      <c r="G262" s="232">
        <v>56</v>
      </c>
      <c r="H262" s="233">
        <v>5.6000000000000001E-2</v>
      </c>
      <c r="I262" s="234">
        <f t="shared" si="12"/>
        <v>5.9299999999999999E-2</v>
      </c>
      <c r="J262" s="234">
        <f t="shared" si="12"/>
        <v>0.1024</v>
      </c>
      <c r="K262" s="234">
        <f t="shared" si="12"/>
        <v>0.2336</v>
      </c>
      <c r="M262" s="232">
        <v>56</v>
      </c>
      <c r="N262" s="233">
        <v>5.6000000000000001E-2</v>
      </c>
      <c r="O262" s="234">
        <f t="shared" si="13"/>
        <v>6.4500000000000002E-2</v>
      </c>
      <c r="P262" s="234">
        <f t="shared" si="11"/>
        <v>0.1113</v>
      </c>
      <c r="Q262" s="234">
        <f t="shared" si="11"/>
        <v>0.25380000000000003</v>
      </c>
    </row>
    <row r="263" spans="1:17" s="212" customFormat="1" ht="13.5" customHeight="1" x14ac:dyDescent="0.2">
      <c r="A263" s="232">
        <v>57</v>
      </c>
      <c r="B263" s="240">
        <v>5.710000000000004E-2</v>
      </c>
      <c r="C263" s="236">
        <v>5.5199999999999999E-2</v>
      </c>
      <c r="D263" s="236">
        <v>9.5299999999999996E-2</v>
      </c>
      <c r="E263" s="242">
        <v>0.21820000000000001</v>
      </c>
      <c r="G263" s="232">
        <v>57</v>
      </c>
      <c r="H263" s="233">
        <v>5.7000000000000002E-2</v>
      </c>
      <c r="I263" s="234">
        <f t="shared" si="12"/>
        <v>6.0400000000000002E-2</v>
      </c>
      <c r="J263" s="234">
        <f t="shared" si="12"/>
        <v>0.10440000000000001</v>
      </c>
      <c r="K263" s="234">
        <f t="shared" si="12"/>
        <v>0.2389</v>
      </c>
      <c r="M263" s="232">
        <v>57</v>
      </c>
      <c r="N263" s="233">
        <v>5.7000000000000002E-2</v>
      </c>
      <c r="O263" s="234">
        <f t="shared" si="13"/>
        <v>6.5699999999999995E-2</v>
      </c>
      <c r="P263" s="234">
        <f t="shared" si="11"/>
        <v>0.1134</v>
      </c>
      <c r="Q263" s="234">
        <f t="shared" si="11"/>
        <v>0.25969999999999999</v>
      </c>
    </row>
    <row r="264" spans="1:17" s="212" customFormat="1" ht="13.5" customHeight="1" x14ac:dyDescent="0.2">
      <c r="A264" s="232">
        <v>58</v>
      </c>
      <c r="B264" s="240">
        <v>5.8100000000000041E-2</v>
      </c>
      <c r="C264" s="236">
        <v>5.62E-2</v>
      </c>
      <c r="D264" s="236">
        <v>9.7000000000000003E-2</v>
      </c>
      <c r="E264" s="242">
        <v>0.22320000000000001</v>
      </c>
      <c r="G264" s="232">
        <v>58</v>
      </c>
      <c r="H264" s="233">
        <v>5.8000000000000003E-2</v>
      </c>
      <c r="I264" s="234">
        <f t="shared" si="12"/>
        <v>6.1499999999999999E-2</v>
      </c>
      <c r="J264" s="234">
        <f t="shared" si="12"/>
        <v>0.1062</v>
      </c>
      <c r="K264" s="234">
        <f t="shared" si="12"/>
        <v>0.24440000000000001</v>
      </c>
      <c r="M264" s="232">
        <v>58</v>
      </c>
      <c r="N264" s="233">
        <v>5.8000000000000003E-2</v>
      </c>
      <c r="O264" s="234">
        <f t="shared" si="13"/>
        <v>6.6900000000000001E-2</v>
      </c>
      <c r="P264" s="234">
        <f t="shared" si="11"/>
        <v>0.1154</v>
      </c>
      <c r="Q264" s="234">
        <f t="shared" si="11"/>
        <v>0.2656</v>
      </c>
    </row>
    <row r="265" spans="1:17" s="212" customFormat="1" ht="13.5" customHeight="1" x14ac:dyDescent="0.2">
      <c r="A265" s="232">
        <v>59</v>
      </c>
      <c r="B265" s="240">
        <v>5.9100000000000041E-2</v>
      </c>
      <c r="C265" s="236">
        <v>5.7200000000000001E-2</v>
      </c>
      <c r="D265" s="236">
        <v>9.8799999999999999E-2</v>
      </c>
      <c r="E265" s="242">
        <v>0.2283</v>
      </c>
      <c r="G265" s="232">
        <v>59</v>
      </c>
      <c r="H265" s="233">
        <v>5.9000000000000004E-2</v>
      </c>
      <c r="I265" s="234">
        <f t="shared" si="12"/>
        <v>6.2600000000000003E-2</v>
      </c>
      <c r="J265" s="234">
        <f t="shared" si="12"/>
        <v>0.1082</v>
      </c>
      <c r="K265" s="234">
        <f t="shared" si="12"/>
        <v>0.25</v>
      </c>
      <c r="M265" s="232">
        <v>59</v>
      </c>
      <c r="N265" s="233">
        <v>5.9000000000000004E-2</v>
      </c>
      <c r="O265" s="234">
        <f t="shared" si="13"/>
        <v>6.8099999999999994E-2</v>
      </c>
      <c r="P265" s="234">
        <f t="shared" si="11"/>
        <v>0.1176</v>
      </c>
      <c r="Q265" s="234">
        <f t="shared" si="11"/>
        <v>0.2717</v>
      </c>
    </row>
    <row r="266" spans="1:17" s="212" customFormat="1" ht="13.5" customHeight="1" x14ac:dyDescent="0.2">
      <c r="A266" s="232">
        <v>60</v>
      </c>
      <c r="B266" s="240">
        <v>6.0100000000000042E-2</v>
      </c>
      <c r="C266" s="236">
        <v>5.8200000000000002E-2</v>
      </c>
      <c r="D266" s="236">
        <v>0.10059999999999999</v>
      </c>
      <c r="E266" s="242">
        <v>0.2334</v>
      </c>
      <c r="G266" s="232">
        <v>60</v>
      </c>
      <c r="H266" s="238">
        <v>0.06</v>
      </c>
      <c r="I266" s="234">
        <f t="shared" si="12"/>
        <v>6.3700000000000007E-2</v>
      </c>
      <c r="J266" s="234">
        <f t="shared" si="12"/>
        <v>0.11020000000000001</v>
      </c>
      <c r="K266" s="234">
        <f t="shared" si="12"/>
        <v>0.25559999999999999</v>
      </c>
      <c r="M266" s="232">
        <v>60</v>
      </c>
      <c r="N266" s="238">
        <v>0.06</v>
      </c>
      <c r="O266" s="234">
        <f t="shared" si="13"/>
        <v>6.93E-2</v>
      </c>
      <c r="P266" s="234">
        <f t="shared" si="11"/>
        <v>0.1197</v>
      </c>
      <c r="Q266" s="234">
        <f t="shared" si="11"/>
        <v>0.2777</v>
      </c>
    </row>
    <row r="267" spans="1:17" s="212" customFormat="1" ht="13.5" customHeight="1" x14ac:dyDescent="0.2">
      <c r="A267" s="232">
        <v>61</v>
      </c>
      <c r="B267" s="240">
        <v>6.1100000000000043E-2</v>
      </c>
      <c r="C267" s="236">
        <v>5.8400000000000001E-2</v>
      </c>
      <c r="D267" s="236">
        <v>0.1008</v>
      </c>
      <c r="E267" s="242">
        <v>0.23480000000000001</v>
      </c>
      <c r="G267" s="232">
        <v>61</v>
      </c>
      <c r="H267" s="238">
        <v>6.0999999999999999E-2</v>
      </c>
      <c r="I267" s="234">
        <f t="shared" si="12"/>
        <v>6.3899999999999998E-2</v>
      </c>
      <c r="J267" s="234">
        <f t="shared" si="12"/>
        <v>0.1104</v>
      </c>
      <c r="K267" s="234">
        <f t="shared" si="12"/>
        <v>0.2571</v>
      </c>
      <c r="M267" s="232">
        <v>61</v>
      </c>
      <c r="N267" s="238">
        <v>6.0999999999999999E-2</v>
      </c>
      <c r="O267" s="234">
        <f t="shared" si="13"/>
        <v>6.9500000000000006E-2</v>
      </c>
      <c r="P267" s="234">
        <f t="shared" si="11"/>
        <v>0.12</v>
      </c>
      <c r="Q267" s="234">
        <f t="shared" si="11"/>
        <v>0.27939999999999998</v>
      </c>
    </row>
    <row r="268" spans="1:17" s="212" customFormat="1" ht="13.5" customHeight="1" x14ac:dyDescent="0.2">
      <c r="A268" s="232">
        <v>62</v>
      </c>
      <c r="B268" s="240">
        <v>6.2100000000000044E-2</v>
      </c>
      <c r="C268" s="236">
        <v>5.9299999999999999E-2</v>
      </c>
      <c r="D268" s="236">
        <v>0.1011</v>
      </c>
      <c r="E268" s="242">
        <v>0.23630000000000001</v>
      </c>
      <c r="G268" s="232">
        <v>62</v>
      </c>
      <c r="H268" s="238">
        <v>6.2E-2</v>
      </c>
      <c r="I268" s="234">
        <f t="shared" si="12"/>
        <v>6.4899999999999999E-2</v>
      </c>
      <c r="J268" s="234">
        <f t="shared" si="12"/>
        <v>0.11070000000000001</v>
      </c>
      <c r="K268" s="234">
        <f t="shared" si="12"/>
        <v>0.25869999999999999</v>
      </c>
      <c r="M268" s="232">
        <v>62</v>
      </c>
      <c r="N268" s="238">
        <v>6.2E-2</v>
      </c>
      <c r="O268" s="234">
        <f t="shared" si="13"/>
        <v>7.0599999999999996E-2</v>
      </c>
      <c r="P268" s="234">
        <f t="shared" si="11"/>
        <v>0.1203</v>
      </c>
      <c r="Q268" s="234">
        <f t="shared" si="11"/>
        <v>0.28120000000000001</v>
      </c>
    </row>
    <row r="269" spans="1:17" s="212" customFormat="1" ht="13.5" customHeight="1" x14ac:dyDescent="0.2">
      <c r="A269" s="232">
        <v>63</v>
      </c>
      <c r="B269" s="240">
        <v>6.3100000000000045E-2</v>
      </c>
      <c r="C269" s="236">
        <v>6.0299999999999999E-2</v>
      </c>
      <c r="D269" s="236">
        <v>0.1028</v>
      </c>
      <c r="E269" s="242">
        <v>0.23769999999999999</v>
      </c>
      <c r="G269" s="232">
        <v>63</v>
      </c>
      <c r="H269" s="238">
        <v>6.3E-2</v>
      </c>
      <c r="I269" s="234">
        <f t="shared" si="12"/>
        <v>6.6000000000000003E-2</v>
      </c>
      <c r="J269" s="234">
        <f t="shared" si="12"/>
        <v>0.11260000000000001</v>
      </c>
      <c r="K269" s="234">
        <f t="shared" si="12"/>
        <v>0.26029999999999998</v>
      </c>
      <c r="M269" s="232">
        <v>63</v>
      </c>
      <c r="N269" s="238">
        <v>6.3E-2</v>
      </c>
      <c r="O269" s="234">
        <f t="shared" si="13"/>
        <v>7.1800000000000003E-2</v>
      </c>
      <c r="P269" s="234">
        <f t="shared" si="11"/>
        <v>0.12230000000000001</v>
      </c>
      <c r="Q269" s="234">
        <f t="shared" si="11"/>
        <v>0.28289999999999998</v>
      </c>
    </row>
    <row r="270" spans="1:17" s="212" customFormat="1" ht="13.5" customHeight="1" x14ac:dyDescent="0.2">
      <c r="A270" s="232">
        <v>64</v>
      </c>
      <c r="B270" s="240">
        <v>6.4100000000000046E-2</v>
      </c>
      <c r="C270" s="236">
        <v>6.13E-2</v>
      </c>
      <c r="D270" s="236">
        <v>0.10440000000000001</v>
      </c>
      <c r="E270" s="242">
        <v>0.23910000000000001</v>
      </c>
      <c r="G270" s="232">
        <v>64</v>
      </c>
      <c r="H270" s="238">
        <v>6.4000000000000001E-2</v>
      </c>
      <c r="I270" s="234">
        <f t="shared" si="12"/>
        <v>6.7100000000000007E-2</v>
      </c>
      <c r="J270" s="234">
        <f t="shared" si="12"/>
        <v>0.1143</v>
      </c>
      <c r="K270" s="234">
        <f t="shared" si="12"/>
        <v>0.26179999999999998</v>
      </c>
      <c r="M270" s="232">
        <v>64</v>
      </c>
      <c r="N270" s="238">
        <v>6.4000000000000001E-2</v>
      </c>
      <c r="O270" s="234">
        <f t="shared" si="13"/>
        <v>7.2900000000000006E-2</v>
      </c>
      <c r="P270" s="234">
        <f t="shared" si="11"/>
        <v>0.1242</v>
      </c>
      <c r="Q270" s="234">
        <f t="shared" si="11"/>
        <v>0.28449999999999998</v>
      </c>
    </row>
    <row r="271" spans="1:17" s="212" customFormat="1" ht="13.5" customHeight="1" x14ac:dyDescent="0.2">
      <c r="A271" s="232">
        <v>65</v>
      </c>
      <c r="B271" s="240">
        <v>6.5100000000000047E-2</v>
      </c>
      <c r="C271" s="236">
        <v>6.2199999999999998E-2</v>
      </c>
      <c r="D271" s="236">
        <v>0.1061</v>
      </c>
      <c r="E271" s="242">
        <v>0.2432</v>
      </c>
      <c r="G271" s="232">
        <v>65</v>
      </c>
      <c r="H271" s="238">
        <v>6.5000000000000002E-2</v>
      </c>
      <c r="I271" s="234">
        <f t="shared" si="12"/>
        <v>6.8099999999999994E-2</v>
      </c>
      <c r="J271" s="234">
        <f t="shared" si="12"/>
        <v>0.1162</v>
      </c>
      <c r="K271" s="234">
        <f t="shared" si="12"/>
        <v>0.26629999999999998</v>
      </c>
      <c r="M271" s="232">
        <v>65</v>
      </c>
      <c r="N271" s="238">
        <v>6.5000000000000002E-2</v>
      </c>
      <c r="O271" s="234">
        <f t="shared" si="13"/>
        <v>7.3999999999999996E-2</v>
      </c>
      <c r="P271" s="234">
        <f t="shared" si="13"/>
        <v>0.1263</v>
      </c>
      <c r="Q271" s="234">
        <f t="shared" si="13"/>
        <v>0.28939999999999999</v>
      </c>
    </row>
    <row r="272" spans="1:17" s="212" customFormat="1" ht="13.5" customHeight="1" x14ac:dyDescent="0.2">
      <c r="A272" s="232">
        <v>66</v>
      </c>
      <c r="B272" s="240">
        <v>6.6100000000000048E-2</v>
      </c>
      <c r="C272" s="236">
        <v>6.3200000000000006E-2</v>
      </c>
      <c r="D272" s="236">
        <v>0.1079</v>
      </c>
      <c r="E272" s="242">
        <v>0.2485</v>
      </c>
      <c r="G272" s="232">
        <v>66</v>
      </c>
      <c r="H272" s="238">
        <v>6.6000000000000003E-2</v>
      </c>
      <c r="I272" s="234">
        <f t="shared" ref="I272:K335" si="14">ROUND(C272*(1+19%/2),4)</f>
        <v>6.9199999999999998E-2</v>
      </c>
      <c r="J272" s="234">
        <f t="shared" si="14"/>
        <v>0.1182</v>
      </c>
      <c r="K272" s="234">
        <f t="shared" si="14"/>
        <v>0.27210000000000001</v>
      </c>
      <c r="M272" s="232">
        <v>66</v>
      </c>
      <c r="N272" s="238">
        <v>6.6000000000000003E-2</v>
      </c>
      <c r="O272" s="234">
        <f t="shared" ref="O272:Q310" si="15">ROUND(C272*(1+19%),4)</f>
        <v>7.5200000000000003E-2</v>
      </c>
      <c r="P272" s="234">
        <f t="shared" si="15"/>
        <v>0.12839999999999999</v>
      </c>
      <c r="Q272" s="234">
        <f t="shared" si="15"/>
        <v>0.29570000000000002</v>
      </c>
    </row>
    <row r="273" spans="1:17" s="212" customFormat="1" ht="13.5" customHeight="1" x14ac:dyDescent="0.2">
      <c r="A273" s="232">
        <v>67</v>
      </c>
      <c r="B273" s="240">
        <v>6.7100000000000048E-2</v>
      </c>
      <c r="C273" s="236">
        <v>6.4299999999999996E-2</v>
      </c>
      <c r="D273" s="236">
        <v>0.10970000000000001</v>
      </c>
      <c r="E273" s="242">
        <v>0.25390000000000001</v>
      </c>
      <c r="G273" s="232">
        <v>67</v>
      </c>
      <c r="H273" s="238">
        <v>6.7000000000000004E-2</v>
      </c>
      <c r="I273" s="234">
        <f t="shared" si="14"/>
        <v>7.0400000000000004E-2</v>
      </c>
      <c r="J273" s="234">
        <f t="shared" si="14"/>
        <v>0.1201</v>
      </c>
      <c r="K273" s="234">
        <f t="shared" si="14"/>
        <v>0.27800000000000002</v>
      </c>
      <c r="M273" s="232">
        <v>67</v>
      </c>
      <c r="N273" s="238">
        <v>6.7000000000000004E-2</v>
      </c>
      <c r="O273" s="234">
        <f t="shared" si="15"/>
        <v>7.6499999999999999E-2</v>
      </c>
      <c r="P273" s="234">
        <f t="shared" si="15"/>
        <v>0.1305</v>
      </c>
      <c r="Q273" s="234">
        <f t="shared" si="15"/>
        <v>0.30209999999999998</v>
      </c>
    </row>
    <row r="274" spans="1:17" s="212" customFormat="1" ht="13.5" customHeight="1" x14ac:dyDescent="0.2">
      <c r="A274" s="232">
        <v>68</v>
      </c>
      <c r="B274" s="240">
        <v>6.8100000000000049E-2</v>
      </c>
      <c r="C274" s="236">
        <v>6.5299999999999997E-2</v>
      </c>
      <c r="D274" s="236">
        <v>0.1116</v>
      </c>
      <c r="E274" s="242">
        <v>0.25940000000000002</v>
      </c>
      <c r="G274" s="232">
        <v>68</v>
      </c>
      <c r="H274" s="238">
        <v>6.8000000000000005E-2</v>
      </c>
      <c r="I274" s="234">
        <f t="shared" si="14"/>
        <v>7.1499999999999994E-2</v>
      </c>
      <c r="J274" s="234">
        <f t="shared" si="14"/>
        <v>0.1222</v>
      </c>
      <c r="K274" s="234">
        <f t="shared" si="14"/>
        <v>0.28399999999999997</v>
      </c>
      <c r="M274" s="232">
        <v>68</v>
      </c>
      <c r="N274" s="238">
        <v>6.8000000000000005E-2</v>
      </c>
      <c r="O274" s="234">
        <f t="shared" si="15"/>
        <v>7.7700000000000005E-2</v>
      </c>
      <c r="P274" s="234">
        <f t="shared" si="15"/>
        <v>0.1328</v>
      </c>
      <c r="Q274" s="234">
        <f t="shared" si="15"/>
        <v>0.30869999999999997</v>
      </c>
    </row>
    <row r="275" spans="1:17" s="212" customFormat="1" ht="13.5" customHeight="1" x14ac:dyDescent="0.2">
      <c r="A275" s="232">
        <v>69</v>
      </c>
      <c r="B275" s="240">
        <v>6.910000000000005E-2</v>
      </c>
      <c r="C275" s="236">
        <v>6.6299999999999998E-2</v>
      </c>
      <c r="D275" s="236">
        <v>0.1134</v>
      </c>
      <c r="E275" s="242">
        <v>0.26490000000000002</v>
      </c>
      <c r="G275" s="232">
        <v>69</v>
      </c>
      <c r="H275" s="238">
        <v>6.9000000000000006E-2</v>
      </c>
      <c r="I275" s="234">
        <f t="shared" si="14"/>
        <v>7.2599999999999998E-2</v>
      </c>
      <c r="J275" s="234">
        <f t="shared" si="14"/>
        <v>0.1242</v>
      </c>
      <c r="K275" s="234">
        <f t="shared" si="14"/>
        <v>0.29010000000000002</v>
      </c>
      <c r="M275" s="232">
        <v>69</v>
      </c>
      <c r="N275" s="238">
        <v>6.9000000000000006E-2</v>
      </c>
      <c r="O275" s="234">
        <f t="shared" si="15"/>
        <v>7.8899999999999998E-2</v>
      </c>
      <c r="P275" s="234">
        <f t="shared" si="15"/>
        <v>0.13489999999999999</v>
      </c>
      <c r="Q275" s="234">
        <f t="shared" si="15"/>
        <v>0.31519999999999998</v>
      </c>
    </row>
    <row r="276" spans="1:17" s="212" customFormat="1" ht="13.5" customHeight="1" x14ac:dyDescent="0.2">
      <c r="A276" s="232">
        <v>70</v>
      </c>
      <c r="B276" s="240">
        <v>7.0100000000000051E-2</v>
      </c>
      <c r="C276" s="236">
        <v>6.7299999999999999E-2</v>
      </c>
      <c r="D276" s="236">
        <v>0.1152</v>
      </c>
      <c r="E276" s="242">
        <v>0.27050000000000002</v>
      </c>
      <c r="G276" s="232">
        <v>70</v>
      </c>
      <c r="H276" s="238">
        <v>7.0000000000000007E-2</v>
      </c>
      <c r="I276" s="234">
        <f t="shared" si="14"/>
        <v>7.3700000000000002E-2</v>
      </c>
      <c r="J276" s="234">
        <f t="shared" si="14"/>
        <v>0.12609999999999999</v>
      </c>
      <c r="K276" s="234">
        <f t="shared" si="14"/>
        <v>0.29620000000000002</v>
      </c>
      <c r="M276" s="232">
        <v>70</v>
      </c>
      <c r="N276" s="238">
        <v>7.0000000000000007E-2</v>
      </c>
      <c r="O276" s="234">
        <f t="shared" si="15"/>
        <v>8.0100000000000005E-2</v>
      </c>
      <c r="P276" s="234">
        <f t="shared" si="15"/>
        <v>0.1371</v>
      </c>
      <c r="Q276" s="234">
        <f t="shared" si="15"/>
        <v>0.32190000000000002</v>
      </c>
    </row>
    <row r="277" spans="1:17" s="212" customFormat="1" ht="13.5" customHeight="1" x14ac:dyDescent="0.2">
      <c r="A277" s="232">
        <v>71</v>
      </c>
      <c r="B277" s="240">
        <v>7.1100000000000052E-2</v>
      </c>
      <c r="C277" s="236">
        <v>6.8400000000000002E-2</v>
      </c>
      <c r="D277" s="236">
        <v>0.1172</v>
      </c>
      <c r="E277" s="242">
        <v>0.27750000000000002</v>
      </c>
      <c r="G277" s="232">
        <v>71</v>
      </c>
      <c r="H277" s="238">
        <v>7.1000000000000008E-2</v>
      </c>
      <c r="I277" s="234">
        <f t="shared" si="14"/>
        <v>7.4899999999999994E-2</v>
      </c>
      <c r="J277" s="234">
        <f t="shared" si="14"/>
        <v>0.1283</v>
      </c>
      <c r="K277" s="234">
        <f t="shared" si="14"/>
        <v>0.3039</v>
      </c>
      <c r="M277" s="232">
        <v>71</v>
      </c>
      <c r="N277" s="238">
        <v>7.1000000000000008E-2</v>
      </c>
      <c r="O277" s="234">
        <f t="shared" si="15"/>
        <v>8.14E-2</v>
      </c>
      <c r="P277" s="234">
        <f t="shared" si="15"/>
        <v>0.13950000000000001</v>
      </c>
      <c r="Q277" s="234">
        <f t="shared" si="15"/>
        <v>0.33019999999999999</v>
      </c>
    </row>
    <row r="278" spans="1:17" s="212" customFormat="1" ht="13.5" customHeight="1" x14ac:dyDescent="0.2">
      <c r="A278" s="232">
        <v>72</v>
      </c>
      <c r="B278" s="240">
        <v>7.2100000000000053E-2</v>
      </c>
      <c r="C278" s="236">
        <v>6.9400000000000003E-2</v>
      </c>
      <c r="D278" s="236">
        <v>0.1192</v>
      </c>
      <c r="E278" s="242">
        <v>0.28449999999999998</v>
      </c>
      <c r="G278" s="232">
        <v>72</v>
      </c>
      <c r="H278" s="238">
        <v>7.2000000000000008E-2</v>
      </c>
      <c r="I278" s="234">
        <f t="shared" si="14"/>
        <v>7.5999999999999998E-2</v>
      </c>
      <c r="J278" s="234">
        <f t="shared" si="14"/>
        <v>0.1305</v>
      </c>
      <c r="K278" s="234">
        <f t="shared" si="14"/>
        <v>0.3115</v>
      </c>
      <c r="M278" s="232">
        <v>72</v>
      </c>
      <c r="N278" s="238">
        <v>7.2000000000000008E-2</v>
      </c>
      <c r="O278" s="234">
        <f t="shared" si="15"/>
        <v>8.2600000000000007E-2</v>
      </c>
      <c r="P278" s="234">
        <f t="shared" si="15"/>
        <v>0.14180000000000001</v>
      </c>
      <c r="Q278" s="234">
        <f t="shared" si="15"/>
        <v>0.33860000000000001</v>
      </c>
    </row>
    <row r="279" spans="1:17" s="212" customFormat="1" ht="13.5" customHeight="1" x14ac:dyDescent="0.2">
      <c r="A279" s="232">
        <v>73</v>
      </c>
      <c r="B279" s="240">
        <v>7.3100000000000054E-2</v>
      </c>
      <c r="C279" s="236">
        <v>7.0499999999999993E-2</v>
      </c>
      <c r="D279" s="236">
        <v>0.1212</v>
      </c>
      <c r="E279" s="242">
        <v>0.29170000000000001</v>
      </c>
      <c r="G279" s="232">
        <v>73</v>
      </c>
      <c r="H279" s="238">
        <v>7.3000000000000009E-2</v>
      </c>
      <c r="I279" s="234">
        <f t="shared" si="14"/>
        <v>7.7200000000000005E-2</v>
      </c>
      <c r="J279" s="234">
        <f t="shared" si="14"/>
        <v>0.13270000000000001</v>
      </c>
      <c r="K279" s="234">
        <f t="shared" si="14"/>
        <v>0.31940000000000002</v>
      </c>
      <c r="M279" s="232">
        <v>73</v>
      </c>
      <c r="N279" s="238">
        <v>7.3000000000000009E-2</v>
      </c>
      <c r="O279" s="234">
        <f t="shared" si="15"/>
        <v>8.3900000000000002E-2</v>
      </c>
      <c r="P279" s="234">
        <f t="shared" si="15"/>
        <v>0.14419999999999999</v>
      </c>
      <c r="Q279" s="234">
        <f t="shared" si="15"/>
        <v>0.34710000000000002</v>
      </c>
    </row>
    <row r="280" spans="1:17" s="212" customFormat="1" ht="13.5" customHeight="1" x14ac:dyDescent="0.2">
      <c r="A280" s="232">
        <v>74</v>
      </c>
      <c r="B280" s="240">
        <v>7.4100000000000055E-2</v>
      </c>
      <c r="C280" s="236">
        <v>7.1599999999999997E-2</v>
      </c>
      <c r="D280" s="236">
        <v>0.1232</v>
      </c>
      <c r="E280" s="242">
        <v>0.29899999999999999</v>
      </c>
      <c r="G280" s="232">
        <v>74</v>
      </c>
      <c r="H280" s="238">
        <v>7.400000000000001E-2</v>
      </c>
      <c r="I280" s="234">
        <f t="shared" si="14"/>
        <v>7.8399999999999997E-2</v>
      </c>
      <c r="J280" s="234">
        <f t="shared" si="14"/>
        <v>0.13489999999999999</v>
      </c>
      <c r="K280" s="234">
        <f t="shared" si="14"/>
        <v>0.32740000000000002</v>
      </c>
      <c r="M280" s="232">
        <v>74</v>
      </c>
      <c r="N280" s="238">
        <v>7.400000000000001E-2</v>
      </c>
      <c r="O280" s="234">
        <f t="shared" si="15"/>
        <v>8.5199999999999998E-2</v>
      </c>
      <c r="P280" s="234">
        <f t="shared" si="15"/>
        <v>0.14660000000000001</v>
      </c>
      <c r="Q280" s="234">
        <f t="shared" si="15"/>
        <v>0.35580000000000001</v>
      </c>
    </row>
    <row r="281" spans="1:17" s="212" customFormat="1" ht="13.5" customHeight="1" x14ac:dyDescent="0.2">
      <c r="A281" s="232">
        <v>75</v>
      </c>
      <c r="B281" s="240">
        <v>7.5100000000000056E-2</v>
      </c>
      <c r="C281" s="236">
        <v>7.2599999999999998E-2</v>
      </c>
      <c r="D281" s="236">
        <v>0.12520000000000001</v>
      </c>
      <c r="E281" s="242">
        <v>0.30630000000000002</v>
      </c>
      <c r="G281" s="232">
        <v>75</v>
      </c>
      <c r="H281" s="238">
        <v>7.4999999999999997E-2</v>
      </c>
      <c r="I281" s="234">
        <f t="shared" si="14"/>
        <v>7.9500000000000001E-2</v>
      </c>
      <c r="J281" s="234">
        <f t="shared" si="14"/>
        <v>0.1371</v>
      </c>
      <c r="K281" s="234">
        <f t="shared" si="14"/>
        <v>0.33539999999999998</v>
      </c>
      <c r="M281" s="232">
        <v>75</v>
      </c>
      <c r="N281" s="238">
        <v>7.4999999999999997E-2</v>
      </c>
      <c r="O281" s="234">
        <f t="shared" si="15"/>
        <v>8.6400000000000005E-2</v>
      </c>
      <c r="P281" s="234">
        <f t="shared" si="15"/>
        <v>0.14899999999999999</v>
      </c>
      <c r="Q281" s="234">
        <f t="shared" si="15"/>
        <v>0.36449999999999999</v>
      </c>
    </row>
    <row r="282" spans="1:17" s="212" customFormat="1" ht="13.5" customHeight="1" x14ac:dyDescent="0.2">
      <c r="A282" s="232">
        <v>76</v>
      </c>
      <c r="B282" s="240">
        <v>7.6100000000000056E-2</v>
      </c>
      <c r="C282" s="236">
        <v>7.3700000000000002E-2</v>
      </c>
      <c r="D282" s="236">
        <v>0.12720000000000001</v>
      </c>
      <c r="E282" s="242">
        <v>0.31369999999999998</v>
      </c>
      <c r="G282" s="232">
        <v>76</v>
      </c>
      <c r="H282" s="238">
        <v>7.5999999999999998E-2</v>
      </c>
      <c r="I282" s="234">
        <f t="shared" si="14"/>
        <v>8.0699999999999994E-2</v>
      </c>
      <c r="J282" s="234">
        <f t="shared" si="14"/>
        <v>0.13930000000000001</v>
      </c>
      <c r="K282" s="234">
        <f t="shared" si="14"/>
        <v>0.34350000000000003</v>
      </c>
      <c r="M282" s="232">
        <v>76</v>
      </c>
      <c r="N282" s="238">
        <v>7.5999999999999998E-2</v>
      </c>
      <c r="O282" s="234">
        <f t="shared" si="15"/>
        <v>8.77E-2</v>
      </c>
      <c r="P282" s="234">
        <f t="shared" si="15"/>
        <v>0.15140000000000001</v>
      </c>
      <c r="Q282" s="234">
        <f t="shared" si="15"/>
        <v>0.37330000000000002</v>
      </c>
    </row>
    <row r="283" spans="1:17" s="212" customFormat="1" ht="13.5" customHeight="1" x14ac:dyDescent="0.2">
      <c r="A283" s="232">
        <v>77</v>
      </c>
      <c r="B283" s="240">
        <v>7.7100000000000057E-2</v>
      </c>
      <c r="C283" s="236">
        <v>7.4800000000000005E-2</v>
      </c>
      <c r="D283" s="236">
        <v>0.12920000000000001</v>
      </c>
      <c r="E283" s="242">
        <v>0.32119999999999999</v>
      </c>
      <c r="G283" s="232">
        <v>77</v>
      </c>
      <c r="H283" s="238">
        <v>7.6999999999999999E-2</v>
      </c>
      <c r="I283" s="234">
        <f t="shared" si="14"/>
        <v>8.1900000000000001E-2</v>
      </c>
      <c r="J283" s="234">
        <f t="shared" si="14"/>
        <v>0.14149999999999999</v>
      </c>
      <c r="K283" s="234">
        <f t="shared" si="14"/>
        <v>0.35170000000000001</v>
      </c>
      <c r="M283" s="232">
        <v>77</v>
      </c>
      <c r="N283" s="238">
        <v>7.6999999999999999E-2</v>
      </c>
      <c r="O283" s="234">
        <f t="shared" si="15"/>
        <v>8.8999999999999996E-2</v>
      </c>
      <c r="P283" s="234">
        <f t="shared" si="15"/>
        <v>0.1537</v>
      </c>
      <c r="Q283" s="234">
        <f t="shared" si="15"/>
        <v>0.38219999999999998</v>
      </c>
    </row>
    <row r="284" spans="1:17" s="212" customFormat="1" ht="13.5" customHeight="1" x14ac:dyDescent="0.2">
      <c r="A284" s="232">
        <v>78</v>
      </c>
      <c r="B284" s="240">
        <v>7.8100000000000058E-2</v>
      </c>
      <c r="C284" s="236">
        <v>7.5899999999999995E-2</v>
      </c>
      <c r="D284" s="236">
        <v>0.13120000000000001</v>
      </c>
      <c r="E284" s="242">
        <v>0.32879999999999998</v>
      </c>
      <c r="G284" s="232">
        <v>78</v>
      </c>
      <c r="H284" s="238">
        <v>7.8E-2</v>
      </c>
      <c r="I284" s="234">
        <f t="shared" si="14"/>
        <v>8.3099999999999993E-2</v>
      </c>
      <c r="J284" s="234">
        <f t="shared" si="14"/>
        <v>0.14369999999999999</v>
      </c>
      <c r="K284" s="234">
        <f t="shared" si="14"/>
        <v>0.36</v>
      </c>
      <c r="M284" s="232">
        <v>78</v>
      </c>
      <c r="N284" s="238">
        <v>7.8E-2</v>
      </c>
      <c r="O284" s="234">
        <f t="shared" si="15"/>
        <v>9.0300000000000005E-2</v>
      </c>
      <c r="P284" s="234">
        <f t="shared" si="15"/>
        <v>0.15609999999999999</v>
      </c>
      <c r="Q284" s="234">
        <f t="shared" si="15"/>
        <v>0.39129999999999998</v>
      </c>
    </row>
    <row r="285" spans="1:17" s="212" customFormat="1" ht="13.5" customHeight="1" x14ac:dyDescent="0.2">
      <c r="A285" s="232">
        <v>79</v>
      </c>
      <c r="B285" s="240">
        <v>7.9100000000000059E-2</v>
      </c>
      <c r="C285" s="236">
        <v>7.6899999999999996E-2</v>
      </c>
      <c r="D285" s="236">
        <v>0.1333</v>
      </c>
      <c r="E285" s="242">
        <v>0.33650000000000002</v>
      </c>
      <c r="G285" s="232">
        <v>79</v>
      </c>
      <c r="H285" s="238">
        <v>7.9000000000000001E-2</v>
      </c>
      <c r="I285" s="234">
        <f t="shared" si="14"/>
        <v>8.4199999999999997E-2</v>
      </c>
      <c r="J285" s="234">
        <f t="shared" si="14"/>
        <v>0.14599999999999999</v>
      </c>
      <c r="K285" s="234">
        <f t="shared" si="14"/>
        <v>0.36849999999999999</v>
      </c>
      <c r="M285" s="232">
        <v>79</v>
      </c>
      <c r="N285" s="238">
        <v>7.9000000000000001E-2</v>
      </c>
      <c r="O285" s="234">
        <f t="shared" si="15"/>
        <v>9.1499999999999998E-2</v>
      </c>
      <c r="P285" s="234">
        <f t="shared" si="15"/>
        <v>0.15859999999999999</v>
      </c>
      <c r="Q285" s="234">
        <f t="shared" si="15"/>
        <v>0.40039999999999998</v>
      </c>
    </row>
    <row r="286" spans="1:17" s="212" customFormat="1" ht="13.5" customHeight="1" x14ac:dyDescent="0.2">
      <c r="A286" s="232">
        <v>80</v>
      </c>
      <c r="B286" s="240">
        <v>8.010000000000006E-2</v>
      </c>
      <c r="C286" s="236">
        <v>7.8E-2</v>
      </c>
      <c r="D286" s="236">
        <v>0.1353</v>
      </c>
      <c r="E286" s="242">
        <v>0.34420000000000001</v>
      </c>
      <c r="G286" s="232">
        <v>80</v>
      </c>
      <c r="H286" s="238">
        <v>0.08</v>
      </c>
      <c r="I286" s="234">
        <f t="shared" si="14"/>
        <v>8.5400000000000004E-2</v>
      </c>
      <c r="J286" s="234">
        <f t="shared" si="14"/>
        <v>0.1482</v>
      </c>
      <c r="K286" s="234">
        <f t="shared" si="14"/>
        <v>0.37690000000000001</v>
      </c>
      <c r="M286" s="232">
        <v>80</v>
      </c>
      <c r="N286" s="238">
        <v>0.08</v>
      </c>
      <c r="O286" s="234">
        <f t="shared" si="15"/>
        <v>9.2799999999999994E-2</v>
      </c>
      <c r="P286" s="234">
        <f t="shared" si="15"/>
        <v>0.161</v>
      </c>
      <c r="Q286" s="234">
        <f t="shared" si="15"/>
        <v>0.40960000000000002</v>
      </c>
    </row>
    <row r="287" spans="1:17" s="212" customFormat="1" ht="13.5" customHeight="1" x14ac:dyDescent="0.2">
      <c r="A287" s="232">
        <v>81</v>
      </c>
      <c r="B287" s="240">
        <v>8.1100000000000061E-2</v>
      </c>
      <c r="C287" s="236">
        <v>7.9100000000000004E-2</v>
      </c>
      <c r="D287" s="236">
        <v>0.13719999999999999</v>
      </c>
      <c r="E287" s="242">
        <v>0.35149999999999998</v>
      </c>
      <c r="G287" s="232">
        <v>81</v>
      </c>
      <c r="H287" s="238">
        <v>8.1000000000000003E-2</v>
      </c>
      <c r="I287" s="234">
        <f t="shared" si="14"/>
        <v>8.6599999999999996E-2</v>
      </c>
      <c r="J287" s="234">
        <f t="shared" si="14"/>
        <v>0.1502</v>
      </c>
      <c r="K287" s="234">
        <f t="shared" si="14"/>
        <v>0.38490000000000002</v>
      </c>
      <c r="M287" s="232">
        <v>81</v>
      </c>
      <c r="N287" s="238">
        <v>8.1000000000000003E-2</v>
      </c>
      <c r="O287" s="234">
        <f t="shared" si="15"/>
        <v>9.4100000000000003E-2</v>
      </c>
      <c r="P287" s="234">
        <f t="shared" si="15"/>
        <v>0.1633</v>
      </c>
      <c r="Q287" s="234">
        <f t="shared" si="15"/>
        <v>0.41830000000000001</v>
      </c>
    </row>
    <row r="288" spans="1:17" s="212" customFormat="1" ht="13.5" customHeight="1" x14ac:dyDescent="0.2">
      <c r="A288" s="232">
        <v>82</v>
      </c>
      <c r="B288" s="240">
        <v>8.2100000000000062E-2</v>
      </c>
      <c r="C288" s="236">
        <v>8.0100000000000005E-2</v>
      </c>
      <c r="D288" s="236">
        <v>0.13919999999999999</v>
      </c>
      <c r="E288" s="242">
        <v>0.35870000000000002</v>
      </c>
      <c r="G288" s="232">
        <v>82</v>
      </c>
      <c r="H288" s="238">
        <v>8.2000000000000003E-2</v>
      </c>
      <c r="I288" s="234">
        <f t="shared" si="14"/>
        <v>8.77E-2</v>
      </c>
      <c r="J288" s="234">
        <f t="shared" si="14"/>
        <v>0.15240000000000001</v>
      </c>
      <c r="K288" s="234">
        <f t="shared" si="14"/>
        <v>0.39279999999999998</v>
      </c>
      <c r="M288" s="232">
        <v>82</v>
      </c>
      <c r="N288" s="238">
        <v>8.2000000000000003E-2</v>
      </c>
      <c r="O288" s="234">
        <f t="shared" si="15"/>
        <v>9.5299999999999996E-2</v>
      </c>
      <c r="P288" s="234">
        <f t="shared" si="15"/>
        <v>0.1656</v>
      </c>
      <c r="Q288" s="234">
        <f t="shared" si="15"/>
        <v>0.4269</v>
      </c>
    </row>
    <row r="289" spans="1:17" s="212" customFormat="1" ht="13.5" customHeight="1" x14ac:dyDescent="0.2">
      <c r="A289" s="232">
        <v>83</v>
      </c>
      <c r="B289" s="240">
        <v>8.3100000000000063E-2</v>
      </c>
      <c r="C289" s="236">
        <v>8.1199999999999994E-2</v>
      </c>
      <c r="D289" s="236">
        <v>0.14119999999999999</v>
      </c>
      <c r="E289" s="242">
        <v>0.36609999999999998</v>
      </c>
      <c r="G289" s="232">
        <v>83</v>
      </c>
      <c r="H289" s="238">
        <v>8.3000000000000004E-2</v>
      </c>
      <c r="I289" s="234">
        <f t="shared" si="14"/>
        <v>8.8900000000000007E-2</v>
      </c>
      <c r="J289" s="234">
        <f t="shared" si="14"/>
        <v>0.15459999999999999</v>
      </c>
      <c r="K289" s="234">
        <f t="shared" si="14"/>
        <v>0.40089999999999998</v>
      </c>
      <c r="M289" s="232">
        <v>83</v>
      </c>
      <c r="N289" s="238">
        <v>8.3000000000000004E-2</v>
      </c>
      <c r="O289" s="234">
        <f t="shared" si="15"/>
        <v>9.6600000000000005E-2</v>
      </c>
      <c r="P289" s="234">
        <f t="shared" si="15"/>
        <v>0.16800000000000001</v>
      </c>
      <c r="Q289" s="234">
        <f t="shared" si="15"/>
        <v>0.43569999999999998</v>
      </c>
    </row>
    <row r="290" spans="1:17" s="212" customFormat="1" ht="13.5" customHeight="1" x14ac:dyDescent="0.2">
      <c r="A290" s="232">
        <v>84</v>
      </c>
      <c r="B290" s="240">
        <v>8.4100000000000064E-2</v>
      </c>
      <c r="C290" s="236">
        <v>8.2199999999999995E-2</v>
      </c>
      <c r="D290" s="236">
        <v>0.1431</v>
      </c>
      <c r="E290" s="242">
        <v>0.37340000000000001</v>
      </c>
      <c r="G290" s="232">
        <v>84</v>
      </c>
      <c r="H290" s="238">
        <v>8.4000000000000005E-2</v>
      </c>
      <c r="I290" s="234">
        <f t="shared" si="14"/>
        <v>0.09</v>
      </c>
      <c r="J290" s="234">
        <f t="shared" si="14"/>
        <v>0.15670000000000001</v>
      </c>
      <c r="K290" s="234">
        <f t="shared" si="14"/>
        <v>0.40889999999999999</v>
      </c>
      <c r="M290" s="232">
        <v>84</v>
      </c>
      <c r="N290" s="238">
        <v>8.4000000000000005E-2</v>
      </c>
      <c r="O290" s="234">
        <f t="shared" si="15"/>
        <v>9.7799999999999998E-2</v>
      </c>
      <c r="P290" s="234">
        <f t="shared" si="15"/>
        <v>0.17030000000000001</v>
      </c>
      <c r="Q290" s="234">
        <f t="shared" si="15"/>
        <v>0.44429999999999997</v>
      </c>
    </row>
    <row r="291" spans="1:17" s="212" customFormat="1" ht="13.5" customHeight="1" x14ac:dyDescent="0.2">
      <c r="A291" s="232">
        <v>85</v>
      </c>
      <c r="B291" s="240">
        <v>8.5100000000000064E-2</v>
      </c>
      <c r="C291" s="236">
        <v>8.3299999999999999E-2</v>
      </c>
      <c r="D291" s="236">
        <v>0.14510000000000001</v>
      </c>
      <c r="E291" s="242">
        <v>0.38090000000000002</v>
      </c>
      <c r="G291" s="232">
        <v>85</v>
      </c>
      <c r="H291" s="238">
        <v>8.5000000000000006E-2</v>
      </c>
      <c r="I291" s="234">
        <f t="shared" si="14"/>
        <v>9.1200000000000003E-2</v>
      </c>
      <c r="J291" s="234">
        <f t="shared" si="14"/>
        <v>0.15890000000000001</v>
      </c>
      <c r="K291" s="234">
        <f t="shared" si="14"/>
        <v>0.41710000000000003</v>
      </c>
      <c r="M291" s="232">
        <v>85</v>
      </c>
      <c r="N291" s="238">
        <v>8.5000000000000006E-2</v>
      </c>
      <c r="O291" s="234">
        <f t="shared" si="15"/>
        <v>9.9099999999999994E-2</v>
      </c>
      <c r="P291" s="234">
        <f t="shared" si="15"/>
        <v>0.17269999999999999</v>
      </c>
      <c r="Q291" s="234">
        <f t="shared" si="15"/>
        <v>0.45329999999999998</v>
      </c>
    </row>
    <row r="292" spans="1:17" s="212" customFormat="1" ht="13.5" customHeight="1" x14ac:dyDescent="0.2">
      <c r="A292" s="232">
        <v>86</v>
      </c>
      <c r="B292" s="240">
        <v>8.6100000000000065E-2</v>
      </c>
      <c r="C292" s="236">
        <v>8.43E-2</v>
      </c>
      <c r="D292" s="236">
        <v>0.14710000000000001</v>
      </c>
      <c r="E292" s="242">
        <v>0.38840000000000002</v>
      </c>
      <c r="G292" s="232">
        <v>86</v>
      </c>
      <c r="H292" s="238">
        <v>8.6000000000000007E-2</v>
      </c>
      <c r="I292" s="234">
        <f t="shared" si="14"/>
        <v>9.2299999999999993E-2</v>
      </c>
      <c r="J292" s="234">
        <f t="shared" si="14"/>
        <v>0.16109999999999999</v>
      </c>
      <c r="K292" s="234">
        <f t="shared" si="14"/>
        <v>0.42530000000000001</v>
      </c>
      <c r="M292" s="232">
        <v>86</v>
      </c>
      <c r="N292" s="238">
        <v>8.6000000000000007E-2</v>
      </c>
      <c r="O292" s="234">
        <f t="shared" si="15"/>
        <v>0.1003</v>
      </c>
      <c r="P292" s="234">
        <f t="shared" si="15"/>
        <v>0.17499999999999999</v>
      </c>
      <c r="Q292" s="234">
        <f t="shared" si="15"/>
        <v>0.4622</v>
      </c>
    </row>
    <row r="293" spans="1:17" s="212" customFormat="1" ht="13.5" customHeight="1" x14ac:dyDescent="0.2">
      <c r="A293" s="232">
        <v>87</v>
      </c>
      <c r="B293" s="240">
        <v>8.7100000000000066E-2</v>
      </c>
      <c r="C293" s="236">
        <v>8.5400000000000004E-2</v>
      </c>
      <c r="D293" s="236">
        <v>0.14910000000000001</v>
      </c>
      <c r="E293" s="242">
        <v>0.39589999999999997</v>
      </c>
      <c r="G293" s="232">
        <v>87</v>
      </c>
      <c r="H293" s="238">
        <v>8.7000000000000008E-2</v>
      </c>
      <c r="I293" s="234">
        <f t="shared" si="14"/>
        <v>9.35E-2</v>
      </c>
      <c r="J293" s="234">
        <f t="shared" si="14"/>
        <v>0.1633</v>
      </c>
      <c r="K293" s="234">
        <f t="shared" si="14"/>
        <v>0.4335</v>
      </c>
      <c r="M293" s="232">
        <v>87</v>
      </c>
      <c r="N293" s="238">
        <v>8.7000000000000008E-2</v>
      </c>
      <c r="O293" s="234">
        <f t="shared" si="15"/>
        <v>0.1016</v>
      </c>
      <c r="P293" s="234">
        <f t="shared" si="15"/>
        <v>0.1774</v>
      </c>
      <c r="Q293" s="234">
        <f t="shared" si="15"/>
        <v>0.47110000000000002</v>
      </c>
    </row>
    <row r="294" spans="1:17" s="212" customFormat="1" ht="13.5" customHeight="1" x14ac:dyDescent="0.2">
      <c r="A294" s="232">
        <v>88</v>
      </c>
      <c r="B294" s="240">
        <v>8.8100000000000067E-2</v>
      </c>
      <c r="C294" s="236">
        <v>8.6499999999999994E-2</v>
      </c>
      <c r="D294" s="236">
        <v>0.151</v>
      </c>
      <c r="E294" s="242">
        <v>0.40350000000000003</v>
      </c>
      <c r="G294" s="232">
        <v>88</v>
      </c>
      <c r="H294" s="238">
        <v>8.8000000000000009E-2</v>
      </c>
      <c r="I294" s="234">
        <f t="shared" si="14"/>
        <v>9.4700000000000006E-2</v>
      </c>
      <c r="J294" s="234">
        <f t="shared" si="14"/>
        <v>0.1653</v>
      </c>
      <c r="K294" s="234">
        <f t="shared" si="14"/>
        <v>0.44180000000000003</v>
      </c>
      <c r="M294" s="232">
        <v>88</v>
      </c>
      <c r="N294" s="238">
        <v>8.8000000000000009E-2</v>
      </c>
      <c r="O294" s="234">
        <f t="shared" si="15"/>
        <v>0.10290000000000001</v>
      </c>
      <c r="P294" s="234">
        <f t="shared" si="15"/>
        <v>0.1797</v>
      </c>
      <c r="Q294" s="234">
        <f t="shared" si="15"/>
        <v>0.48020000000000002</v>
      </c>
    </row>
    <row r="295" spans="1:17" s="212" customFormat="1" ht="13.5" customHeight="1" x14ac:dyDescent="0.2">
      <c r="A295" s="232">
        <v>89</v>
      </c>
      <c r="B295" s="240">
        <v>8.9100000000000068E-2</v>
      </c>
      <c r="C295" s="236">
        <v>8.7499999999999994E-2</v>
      </c>
      <c r="D295" s="236">
        <v>0.153</v>
      </c>
      <c r="E295" s="242">
        <v>0.41110000000000002</v>
      </c>
      <c r="G295" s="232">
        <v>89</v>
      </c>
      <c r="H295" s="238">
        <v>8.900000000000001E-2</v>
      </c>
      <c r="I295" s="234">
        <f t="shared" si="14"/>
        <v>9.5799999999999996E-2</v>
      </c>
      <c r="J295" s="234">
        <f t="shared" si="14"/>
        <v>0.16750000000000001</v>
      </c>
      <c r="K295" s="234">
        <f t="shared" si="14"/>
        <v>0.45019999999999999</v>
      </c>
      <c r="M295" s="232">
        <v>89</v>
      </c>
      <c r="N295" s="238">
        <v>8.900000000000001E-2</v>
      </c>
      <c r="O295" s="234">
        <f t="shared" si="15"/>
        <v>0.1041</v>
      </c>
      <c r="P295" s="234">
        <f t="shared" si="15"/>
        <v>0.18210000000000001</v>
      </c>
      <c r="Q295" s="234">
        <f t="shared" si="15"/>
        <v>0.48920000000000002</v>
      </c>
    </row>
    <row r="296" spans="1:17" s="212" customFormat="1" ht="13.5" customHeight="1" x14ac:dyDescent="0.2">
      <c r="A296" s="232">
        <v>90</v>
      </c>
      <c r="B296" s="240">
        <v>9.0100000000000069E-2</v>
      </c>
      <c r="C296" s="236">
        <v>8.8599999999999998E-2</v>
      </c>
      <c r="D296" s="236">
        <v>0.155</v>
      </c>
      <c r="E296" s="242">
        <v>0.41870000000000002</v>
      </c>
      <c r="G296" s="232">
        <v>90</v>
      </c>
      <c r="H296" s="238">
        <v>9.0000000000000011E-2</v>
      </c>
      <c r="I296" s="234">
        <f t="shared" si="14"/>
        <v>9.7000000000000003E-2</v>
      </c>
      <c r="J296" s="234">
        <f t="shared" si="14"/>
        <v>0.16969999999999999</v>
      </c>
      <c r="K296" s="234">
        <f t="shared" si="14"/>
        <v>0.45850000000000002</v>
      </c>
      <c r="M296" s="232">
        <v>90</v>
      </c>
      <c r="N296" s="238">
        <v>9.0000000000000011E-2</v>
      </c>
      <c r="O296" s="234">
        <f t="shared" si="15"/>
        <v>0.10539999999999999</v>
      </c>
      <c r="P296" s="234">
        <f t="shared" si="15"/>
        <v>0.1845</v>
      </c>
      <c r="Q296" s="234">
        <f t="shared" si="15"/>
        <v>0.49830000000000002</v>
      </c>
    </row>
    <row r="297" spans="1:17" s="212" customFormat="1" ht="13.5" customHeight="1" x14ac:dyDescent="0.2">
      <c r="A297" s="232">
        <v>91</v>
      </c>
      <c r="B297" s="240">
        <v>9.110000000000007E-2</v>
      </c>
      <c r="C297" s="236">
        <v>8.9499999999999996E-2</v>
      </c>
      <c r="D297" s="236">
        <v>0.15640000000000001</v>
      </c>
      <c r="E297" s="242">
        <v>0.4204</v>
      </c>
      <c r="G297" s="232">
        <v>91</v>
      </c>
      <c r="H297" s="238">
        <v>9.1000000000000011E-2</v>
      </c>
      <c r="I297" s="234">
        <f t="shared" si="14"/>
        <v>9.8000000000000004E-2</v>
      </c>
      <c r="J297" s="234">
        <f t="shared" si="14"/>
        <v>0.17130000000000001</v>
      </c>
      <c r="K297" s="234">
        <f t="shared" si="14"/>
        <v>0.46029999999999999</v>
      </c>
      <c r="M297" s="232">
        <v>91</v>
      </c>
      <c r="N297" s="238">
        <v>9.1000000000000011E-2</v>
      </c>
      <c r="O297" s="234">
        <f t="shared" si="15"/>
        <v>0.1065</v>
      </c>
      <c r="P297" s="234">
        <f t="shared" si="15"/>
        <v>0.18609999999999999</v>
      </c>
      <c r="Q297" s="234">
        <f t="shared" si="15"/>
        <v>0.50029999999999997</v>
      </c>
    </row>
    <row r="298" spans="1:17" s="212" customFormat="1" ht="13.5" customHeight="1" x14ac:dyDescent="0.2">
      <c r="A298" s="232">
        <v>92</v>
      </c>
      <c r="B298" s="240">
        <v>9.2100000000000071E-2</v>
      </c>
      <c r="C298" s="236">
        <v>9.0399999999999994E-2</v>
      </c>
      <c r="D298" s="236">
        <v>0.15790000000000001</v>
      </c>
      <c r="E298" s="242">
        <v>0.42209999999999998</v>
      </c>
      <c r="G298" s="232">
        <v>92</v>
      </c>
      <c r="H298" s="238">
        <v>9.2000000000000012E-2</v>
      </c>
      <c r="I298" s="234">
        <f t="shared" si="14"/>
        <v>9.9000000000000005E-2</v>
      </c>
      <c r="J298" s="234">
        <f t="shared" si="14"/>
        <v>0.1729</v>
      </c>
      <c r="K298" s="234">
        <f t="shared" si="14"/>
        <v>0.4622</v>
      </c>
      <c r="M298" s="232">
        <v>92</v>
      </c>
      <c r="N298" s="238">
        <v>9.2000000000000012E-2</v>
      </c>
      <c r="O298" s="234">
        <f t="shared" si="15"/>
        <v>0.1076</v>
      </c>
      <c r="P298" s="234">
        <f t="shared" si="15"/>
        <v>0.18790000000000001</v>
      </c>
      <c r="Q298" s="234">
        <f t="shared" si="15"/>
        <v>0.50229999999999997</v>
      </c>
    </row>
    <row r="299" spans="1:17" s="212" customFormat="1" ht="13.5" customHeight="1" x14ac:dyDescent="0.2">
      <c r="A299" s="232">
        <v>93</v>
      </c>
      <c r="B299" s="240">
        <v>9.3100000000000072E-2</v>
      </c>
      <c r="C299" s="236">
        <v>9.1300000000000006E-2</v>
      </c>
      <c r="D299" s="236">
        <v>0.1593</v>
      </c>
      <c r="E299" s="242">
        <v>0.42380000000000001</v>
      </c>
      <c r="G299" s="232">
        <v>93</v>
      </c>
      <c r="H299" s="238">
        <v>9.3000000000000013E-2</v>
      </c>
      <c r="I299" s="234">
        <f t="shared" si="14"/>
        <v>0.1</v>
      </c>
      <c r="J299" s="234">
        <f t="shared" si="14"/>
        <v>0.1744</v>
      </c>
      <c r="K299" s="234">
        <f t="shared" si="14"/>
        <v>0.46410000000000001</v>
      </c>
      <c r="M299" s="232">
        <v>93</v>
      </c>
      <c r="N299" s="238">
        <v>9.3000000000000013E-2</v>
      </c>
      <c r="O299" s="234">
        <f t="shared" si="15"/>
        <v>0.1086</v>
      </c>
      <c r="P299" s="234">
        <f t="shared" si="15"/>
        <v>0.18959999999999999</v>
      </c>
      <c r="Q299" s="234">
        <f t="shared" si="15"/>
        <v>0.50429999999999997</v>
      </c>
    </row>
    <row r="300" spans="1:17" s="212" customFormat="1" ht="13.5" customHeight="1" x14ac:dyDescent="0.2">
      <c r="A300" s="232">
        <v>94</v>
      </c>
      <c r="B300" s="240">
        <v>9.4100000000000072E-2</v>
      </c>
      <c r="C300" s="236">
        <v>9.2200000000000004E-2</v>
      </c>
      <c r="D300" s="236">
        <v>0.1608</v>
      </c>
      <c r="E300" s="242">
        <v>0.42549999999999999</v>
      </c>
      <c r="G300" s="232">
        <v>94</v>
      </c>
      <c r="H300" s="238">
        <v>9.4000000000000014E-2</v>
      </c>
      <c r="I300" s="234">
        <f t="shared" si="14"/>
        <v>0.10100000000000001</v>
      </c>
      <c r="J300" s="234">
        <f t="shared" si="14"/>
        <v>0.17610000000000001</v>
      </c>
      <c r="K300" s="234">
        <f t="shared" si="14"/>
        <v>0.46589999999999998</v>
      </c>
      <c r="M300" s="232">
        <v>94</v>
      </c>
      <c r="N300" s="238">
        <v>9.4000000000000014E-2</v>
      </c>
      <c r="O300" s="234">
        <f t="shared" si="15"/>
        <v>0.10970000000000001</v>
      </c>
      <c r="P300" s="234">
        <f t="shared" si="15"/>
        <v>0.19139999999999999</v>
      </c>
      <c r="Q300" s="234">
        <f t="shared" si="15"/>
        <v>0.50629999999999997</v>
      </c>
    </row>
    <row r="301" spans="1:17" s="212" customFormat="1" ht="13.5" customHeight="1" x14ac:dyDescent="0.2">
      <c r="A301" s="232">
        <v>95</v>
      </c>
      <c r="B301" s="240">
        <v>9.5100000000000073E-2</v>
      </c>
      <c r="C301" s="236">
        <v>9.3100000000000002E-2</v>
      </c>
      <c r="D301" s="236">
        <v>0.16220000000000001</v>
      </c>
      <c r="E301" s="242">
        <v>0.42699999999999999</v>
      </c>
      <c r="G301" s="232">
        <v>95</v>
      </c>
      <c r="H301" s="238">
        <v>9.5000000000000015E-2</v>
      </c>
      <c r="I301" s="234">
        <f t="shared" si="14"/>
        <v>0.1019</v>
      </c>
      <c r="J301" s="234">
        <f t="shared" si="14"/>
        <v>0.17760000000000001</v>
      </c>
      <c r="K301" s="234">
        <f t="shared" si="14"/>
        <v>0.46760000000000002</v>
      </c>
      <c r="M301" s="232">
        <v>95</v>
      </c>
      <c r="N301" s="238">
        <v>9.5000000000000015E-2</v>
      </c>
      <c r="O301" s="234">
        <f t="shared" si="15"/>
        <v>0.1108</v>
      </c>
      <c r="P301" s="234">
        <f t="shared" si="15"/>
        <v>0.193</v>
      </c>
      <c r="Q301" s="234">
        <f t="shared" si="15"/>
        <v>0.5081</v>
      </c>
    </row>
    <row r="302" spans="1:17" s="212" customFormat="1" ht="13.5" customHeight="1" x14ac:dyDescent="0.2">
      <c r="A302" s="232">
        <v>96</v>
      </c>
      <c r="B302" s="240">
        <v>9.6100000000000074E-2</v>
      </c>
      <c r="C302" s="236">
        <v>9.4E-2</v>
      </c>
      <c r="D302" s="236">
        <v>0.16370000000000001</v>
      </c>
      <c r="E302" s="242">
        <v>0.42870000000000003</v>
      </c>
      <c r="G302" s="232">
        <v>96</v>
      </c>
      <c r="H302" s="238">
        <v>9.6000000000000016E-2</v>
      </c>
      <c r="I302" s="234">
        <f t="shared" si="14"/>
        <v>0.10290000000000001</v>
      </c>
      <c r="J302" s="234">
        <f t="shared" si="14"/>
        <v>0.17929999999999999</v>
      </c>
      <c r="K302" s="234">
        <f t="shared" si="14"/>
        <v>0.46939999999999998</v>
      </c>
      <c r="M302" s="232">
        <v>96</v>
      </c>
      <c r="N302" s="238">
        <v>9.6000000000000016E-2</v>
      </c>
      <c r="O302" s="234">
        <f t="shared" si="15"/>
        <v>0.1119</v>
      </c>
      <c r="P302" s="234">
        <f t="shared" si="15"/>
        <v>0.1948</v>
      </c>
      <c r="Q302" s="234">
        <f t="shared" si="15"/>
        <v>0.51019999999999999</v>
      </c>
    </row>
    <row r="303" spans="1:17" s="212" customFormat="1" ht="13.5" customHeight="1" x14ac:dyDescent="0.2">
      <c r="A303" s="232">
        <v>97</v>
      </c>
      <c r="B303" s="240">
        <v>9.7100000000000075E-2</v>
      </c>
      <c r="C303" s="236">
        <v>9.4899999999999998E-2</v>
      </c>
      <c r="D303" s="236">
        <v>0.16520000000000001</v>
      </c>
      <c r="E303" s="242">
        <v>0.4304</v>
      </c>
      <c r="G303" s="232">
        <v>97</v>
      </c>
      <c r="H303" s="238">
        <v>9.7000000000000017E-2</v>
      </c>
      <c r="I303" s="234">
        <f t="shared" si="14"/>
        <v>0.10390000000000001</v>
      </c>
      <c r="J303" s="234">
        <f t="shared" si="14"/>
        <v>0.18090000000000001</v>
      </c>
      <c r="K303" s="234">
        <f t="shared" si="14"/>
        <v>0.4713</v>
      </c>
      <c r="M303" s="232">
        <v>97</v>
      </c>
      <c r="N303" s="238">
        <v>9.7000000000000017E-2</v>
      </c>
      <c r="O303" s="234">
        <f t="shared" si="15"/>
        <v>0.1129</v>
      </c>
      <c r="P303" s="234">
        <f t="shared" si="15"/>
        <v>0.1966</v>
      </c>
      <c r="Q303" s="234">
        <f t="shared" si="15"/>
        <v>0.51219999999999999</v>
      </c>
    </row>
    <row r="304" spans="1:17" s="212" customFormat="1" ht="13.5" customHeight="1" x14ac:dyDescent="0.2">
      <c r="A304" s="232">
        <v>98</v>
      </c>
      <c r="B304" s="240">
        <v>9.8100000000000076E-2</v>
      </c>
      <c r="C304" s="236">
        <v>9.5799999999999996E-2</v>
      </c>
      <c r="D304" s="236">
        <v>0.1666</v>
      </c>
      <c r="E304" s="242">
        <v>0.43209999999999998</v>
      </c>
      <c r="G304" s="232">
        <v>98</v>
      </c>
      <c r="H304" s="238">
        <v>9.8000000000000018E-2</v>
      </c>
      <c r="I304" s="234">
        <f t="shared" si="14"/>
        <v>0.10489999999999999</v>
      </c>
      <c r="J304" s="234">
        <f t="shared" si="14"/>
        <v>0.18240000000000001</v>
      </c>
      <c r="K304" s="234">
        <f t="shared" si="14"/>
        <v>0.47310000000000002</v>
      </c>
      <c r="M304" s="232">
        <v>98</v>
      </c>
      <c r="N304" s="238">
        <v>9.8000000000000018E-2</v>
      </c>
      <c r="O304" s="234">
        <f t="shared" si="15"/>
        <v>0.114</v>
      </c>
      <c r="P304" s="234">
        <f t="shared" si="15"/>
        <v>0.1983</v>
      </c>
      <c r="Q304" s="234">
        <f t="shared" si="15"/>
        <v>0.51419999999999999</v>
      </c>
    </row>
    <row r="305" spans="1:17" s="212" customFormat="1" ht="13.5" customHeight="1" x14ac:dyDescent="0.2">
      <c r="A305" s="232">
        <v>99</v>
      </c>
      <c r="B305" s="240">
        <v>9.9100000000000077E-2</v>
      </c>
      <c r="C305" s="236">
        <v>9.6699999999999994E-2</v>
      </c>
      <c r="D305" s="236">
        <v>0.1681</v>
      </c>
      <c r="E305" s="242">
        <v>0.43380000000000002</v>
      </c>
      <c r="G305" s="232">
        <v>99</v>
      </c>
      <c r="H305" s="238">
        <v>9.9000000000000019E-2</v>
      </c>
      <c r="I305" s="234">
        <f t="shared" si="14"/>
        <v>0.10589999999999999</v>
      </c>
      <c r="J305" s="234">
        <f t="shared" si="14"/>
        <v>0.18410000000000001</v>
      </c>
      <c r="K305" s="234">
        <f t="shared" si="14"/>
        <v>0.47499999999999998</v>
      </c>
      <c r="M305" s="232">
        <v>99</v>
      </c>
      <c r="N305" s="238">
        <v>9.9000000000000019E-2</v>
      </c>
      <c r="O305" s="234">
        <f t="shared" si="15"/>
        <v>0.11509999999999999</v>
      </c>
      <c r="P305" s="234">
        <f t="shared" si="15"/>
        <v>0.2</v>
      </c>
      <c r="Q305" s="234">
        <f t="shared" si="15"/>
        <v>0.51619999999999999</v>
      </c>
    </row>
    <row r="306" spans="1:17" s="212" customFormat="1" ht="13.5" customHeight="1" x14ac:dyDescent="0.2">
      <c r="A306" s="232">
        <v>100</v>
      </c>
      <c r="B306" s="240">
        <v>0.10010000000000008</v>
      </c>
      <c r="C306" s="236">
        <v>9.7600000000000006E-2</v>
      </c>
      <c r="D306" s="236">
        <v>0.16950000000000001</v>
      </c>
      <c r="E306" s="242">
        <v>0.43540000000000001</v>
      </c>
      <c r="G306" s="232">
        <v>100</v>
      </c>
      <c r="H306" s="238">
        <v>0.10000000000000002</v>
      </c>
      <c r="I306" s="234">
        <f t="shared" si="14"/>
        <v>0.1069</v>
      </c>
      <c r="J306" s="234">
        <f t="shared" si="14"/>
        <v>0.18559999999999999</v>
      </c>
      <c r="K306" s="234">
        <f t="shared" si="14"/>
        <v>0.4768</v>
      </c>
      <c r="M306" s="232">
        <v>100</v>
      </c>
      <c r="N306" s="238">
        <v>0.10000000000000002</v>
      </c>
      <c r="O306" s="234">
        <f t="shared" si="15"/>
        <v>0.11609999999999999</v>
      </c>
      <c r="P306" s="234">
        <f t="shared" si="15"/>
        <v>0.20169999999999999</v>
      </c>
      <c r="Q306" s="234">
        <f t="shared" si="15"/>
        <v>0.5181</v>
      </c>
    </row>
    <row r="307" spans="1:17" s="212" customFormat="1" ht="13.5" customHeight="1" x14ac:dyDescent="0.2">
      <c r="A307" s="232">
        <v>101</v>
      </c>
      <c r="B307" s="240">
        <v>0.10110000000000008</v>
      </c>
      <c r="C307" s="236">
        <v>9.8500000000000004E-2</v>
      </c>
      <c r="D307" s="236">
        <v>0.17100000000000001</v>
      </c>
      <c r="E307" s="242">
        <v>0.43709999999999999</v>
      </c>
      <c r="G307" s="232">
        <v>101</v>
      </c>
      <c r="H307" s="238">
        <v>0.10100000000000001</v>
      </c>
      <c r="I307" s="234">
        <f t="shared" si="14"/>
        <v>0.1079</v>
      </c>
      <c r="J307" s="234">
        <f t="shared" si="14"/>
        <v>0.18720000000000001</v>
      </c>
      <c r="K307" s="234">
        <f t="shared" si="14"/>
        <v>0.47860000000000003</v>
      </c>
      <c r="M307" s="232">
        <v>101</v>
      </c>
      <c r="N307" s="238">
        <v>0.10100000000000001</v>
      </c>
      <c r="O307" s="234">
        <f t="shared" si="15"/>
        <v>0.1172</v>
      </c>
      <c r="P307" s="234">
        <f t="shared" si="15"/>
        <v>0.20349999999999999</v>
      </c>
      <c r="Q307" s="234">
        <f t="shared" si="15"/>
        <v>0.52010000000000001</v>
      </c>
    </row>
    <row r="308" spans="1:17" s="212" customFormat="1" ht="13.5" customHeight="1" x14ac:dyDescent="0.2">
      <c r="A308" s="232">
        <v>102</v>
      </c>
      <c r="B308" s="240">
        <v>0.10210000000000008</v>
      </c>
      <c r="C308" s="236">
        <v>9.9400000000000002E-2</v>
      </c>
      <c r="D308" s="236">
        <v>0.1724</v>
      </c>
      <c r="E308" s="242">
        <v>0.43880000000000002</v>
      </c>
      <c r="G308" s="232">
        <v>102</v>
      </c>
      <c r="H308" s="238">
        <v>0.10199999999999999</v>
      </c>
      <c r="I308" s="234">
        <f t="shared" si="14"/>
        <v>0.10879999999999999</v>
      </c>
      <c r="J308" s="234">
        <f t="shared" si="14"/>
        <v>0.1888</v>
      </c>
      <c r="K308" s="234">
        <f t="shared" si="14"/>
        <v>0.48049999999999998</v>
      </c>
      <c r="M308" s="232">
        <v>102</v>
      </c>
      <c r="N308" s="238">
        <v>0.10199999999999999</v>
      </c>
      <c r="O308" s="234">
        <f t="shared" si="15"/>
        <v>0.1183</v>
      </c>
      <c r="P308" s="234">
        <f t="shared" si="15"/>
        <v>0.20519999999999999</v>
      </c>
      <c r="Q308" s="234">
        <f t="shared" si="15"/>
        <v>0.5222</v>
      </c>
    </row>
    <row r="309" spans="1:17" s="212" customFormat="1" ht="13.5" customHeight="1" x14ac:dyDescent="0.2">
      <c r="A309" s="232">
        <v>103</v>
      </c>
      <c r="B309" s="240">
        <v>0.10310000000000008</v>
      </c>
      <c r="C309" s="236">
        <v>0.10050000000000001</v>
      </c>
      <c r="D309" s="236">
        <v>0.17449999999999999</v>
      </c>
      <c r="E309" s="242">
        <v>0.44679999999999997</v>
      </c>
      <c r="G309" s="232">
        <v>103</v>
      </c>
      <c r="H309" s="238">
        <v>0.10299999999999999</v>
      </c>
      <c r="I309" s="234">
        <f t="shared" si="14"/>
        <v>0.11</v>
      </c>
      <c r="J309" s="234">
        <f t="shared" si="14"/>
        <v>0.19109999999999999</v>
      </c>
      <c r="K309" s="234">
        <f t="shared" si="14"/>
        <v>0.48920000000000002</v>
      </c>
      <c r="M309" s="232">
        <v>103</v>
      </c>
      <c r="N309" s="238">
        <v>0.10299999999999999</v>
      </c>
      <c r="O309" s="234">
        <f t="shared" si="15"/>
        <v>0.1196</v>
      </c>
      <c r="P309" s="234">
        <f t="shared" si="15"/>
        <v>0.2077</v>
      </c>
      <c r="Q309" s="234">
        <f t="shared" si="15"/>
        <v>0.53169999999999995</v>
      </c>
    </row>
    <row r="310" spans="1:17" s="212" customFormat="1" ht="13.5" customHeight="1" x14ac:dyDescent="0.2">
      <c r="A310" s="232">
        <v>104</v>
      </c>
      <c r="B310" s="240">
        <v>0.10410000000000008</v>
      </c>
      <c r="C310" s="236">
        <v>0.1016</v>
      </c>
      <c r="D310" s="236">
        <v>0.17649999999999999</v>
      </c>
      <c r="E310" s="242">
        <v>0.45490000000000003</v>
      </c>
      <c r="G310" s="232">
        <v>104</v>
      </c>
      <c r="H310" s="238">
        <v>0.104</v>
      </c>
      <c r="I310" s="234">
        <f t="shared" si="14"/>
        <v>0.1113</v>
      </c>
      <c r="J310" s="234">
        <f t="shared" si="14"/>
        <v>0.1933</v>
      </c>
      <c r="K310" s="234">
        <f t="shared" si="14"/>
        <v>0.49809999999999999</v>
      </c>
      <c r="M310" s="232">
        <v>104</v>
      </c>
      <c r="N310" s="238">
        <v>0.104</v>
      </c>
      <c r="O310" s="234">
        <f t="shared" si="15"/>
        <v>0.12089999999999999</v>
      </c>
      <c r="P310" s="234">
        <f t="shared" si="15"/>
        <v>0.21</v>
      </c>
      <c r="Q310" s="234">
        <f t="shared" si="15"/>
        <v>0.5413</v>
      </c>
    </row>
    <row r="311" spans="1:17" s="212" customFormat="1" ht="13.5" customHeight="1" x14ac:dyDescent="0.2">
      <c r="A311" s="232">
        <v>105</v>
      </c>
      <c r="B311" s="240">
        <v>0.10510000000000008</v>
      </c>
      <c r="C311" s="236">
        <v>0.1027</v>
      </c>
      <c r="D311" s="236">
        <v>0.17849999999999999</v>
      </c>
      <c r="E311" s="242">
        <v>0.46300000000000002</v>
      </c>
      <c r="G311" s="232">
        <v>105</v>
      </c>
      <c r="H311" s="238">
        <v>0.105</v>
      </c>
      <c r="I311" s="234">
        <f t="shared" si="14"/>
        <v>0.1125</v>
      </c>
      <c r="J311" s="234">
        <f t="shared" si="14"/>
        <v>0.19550000000000001</v>
      </c>
      <c r="K311" s="234">
        <f t="shared" si="14"/>
        <v>0.50700000000000001</v>
      </c>
      <c r="M311" s="232">
        <v>105</v>
      </c>
      <c r="N311" s="238">
        <v>0.105</v>
      </c>
      <c r="O311" s="234">
        <f t="shared" ref="O311:Q374" si="16">ROUND(C311*(1+19%),4)</f>
        <v>0.1222</v>
      </c>
      <c r="P311" s="234">
        <f t="shared" si="16"/>
        <v>0.21240000000000001</v>
      </c>
      <c r="Q311" s="234">
        <f t="shared" si="16"/>
        <v>0.55100000000000005</v>
      </c>
    </row>
    <row r="312" spans="1:17" s="212" customFormat="1" ht="13.5" customHeight="1" x14ac:dyDescent="0.2">
      <c r="A312" s="232">
        <v>106</v>
      </c>
      <c r="B312" s="240">
        <v>0.10610000000000008</v>
      </c>
      <c r="C312" s="236">
        <v>0.1037</v>
      </c>
      <c r="D312" s="236">
        <v>0.18060000000000001</v>
      </c>
      <c r="E312" s="242">
        <v>0.47110000000000002</v>
      </c>
      <c r="G312" s="232">
        <v>106</v>
      </c>
      <c r="H312" s="238">
        <v>0.106</v>
      </c>
      <c r="I312" s="234">
        <f t="shared" si="14"/>
        <v>0.11360000000000001</v>
      </c>
      <c r="J312" s="234">
        <f t="shared" si="14"/>
        <v>0.1978</v>
      </c>
      <c r="K312" s="234">
        <f t="shared" si="14"/>
        <v>0.51590000000000003</v>
      </c>
      <c r="M312" s="232">
        <v>106</v>
      </c>
      <c r="N312" s="238">
        <v>0.106</v>
      </c>
      <c r="O312" s="234">
        <f t="shared" si="16"/>
        <v>0.1234</v>
      </c>
      <c r="P312" s="234">
        <f t="shared" si="16"/>
        <v>0.21490000000000001</v>
      </c>
      <c r="Q312" s="234">
        <f t="shared" si="16"/>
        <v>0.56059999999999999</v>
      </c>
    </row>
    <row r="313" spans="1:17" s="212" customFormat="1" ht="13.5" customHeight="1" x14ac:dyDescent="0.2">
      <c r="A313" s="232">
        <v>107</v>
      </c>
      <c r="B313" s="240">
        <v>0.10710000000000008</v>
      </c>
      <c r="C313" s="236">
        <v>0.1048</v>
      </c>
      <c r="D313" s="236">
        <v>0.18260000000000001</v>
      </c>
      <c r="E313" s="242">
        <v>0.4793</v>
      </c>
      <c r="G313" s="232">
        <v>107</v>
      </c>
      <c r="H313" s="238">
        <v>0.107</v>
      </c>
      <c r="I313" s="234">
        <f t="shared" si="14"/>
        <v>0.1148</v>
      </c>
      <c r="J313" s="234">
        <f t="shared" si="14"/>
        <v>0.19989999999999999</v>
      </c>
      <c r="K313" s="234">
        <f t="shared" si="14"/>
        <v>0.52480000000000004</v>
      </c>
      <c r="M313" s="232">
        <v>107</v>
      </c>
      <c r="N313" s="238">
        <v>0.107</v>
      </c>
      <c r="O313" s="234">
        <f t="shared" si="16"/>
        <v>0.12470000000000001</v>
      </c>
      <c r="P313" s="234">
        <f t="shared" si="16"/>
        <v>0.21729999999999999</v>
      </c>
      <c r="Q313" s="234">
        <f t="shared" si="16"/>
        <v>0.57040000000000002</v>
      </c>
    </row>
    <row r="314" spans="1:17" s="212" customFormat="1" ht="13.5" customHeight="1" x14ac:dyDescent="0.2">
      <c r="A314" s="232">
        <v>108</v>
      </c>
      <c r="B314" s="240">
        <v>0.10810000000000008</v>
      </c>
      <c r="C314" s="236">
        <v>0.10589999999999999</v>
      </c>
      <c r="D314" s="236">
        <v>0.1847</v>
      </c>
      <c r="E314" s="242">
        <v>0.48770000000000002</v>
      </c>
      <c r="G314" s="232">
        <v>108</v>
      </c>
      <c r="H314" s="238">
        <v>0.108</v>
      </c>
      <c r="I314" s="234">
        <f t="shared" si="14"/>
        <v>0.11600000000000001</v>
      </c>
      <c r="J314" s="234">
        <f t="shared" si="14"/>
        <v>0.20219999999999999</v>
      </c>
      <c r="K314" s="234">
        <f t="shared" si="14"/>
        <v>0.53400000000000003</v>
      </c>
      <c r="M314" s="232">
        <v>108</v>
      </c>
      <c r="N314" s="238">
        <v>0.108</v>
      </c>
      <c r="O314" s="234">
        <f t="shared" si="16"/>
        <v>0.126</v>
      </c>
      <c r="P314" s="234">
        <f t="shared" si="16"/>
        <v>0.2198</v>
      </c>
      <c r="Q314" s="234">
        <f t="shared" si="16"/>
        <v>0.58040000000000003</v>
      </c>
    </row>
    <row r="315" spans="1:17" s="212" customFormat="1" ht="13.5" customHeight="1" x14ac:dyDescent="0.2">
      <c r="A315" s="232">
        <v>109</v>
      </c>
      <c r="B315" s="240">
        <v>0.10910000000000009</v>
      </c>
      <c r="C315" s="236">
        <v>0.107</v>
      </c>
      <c r="D315" s="236">
        <v>0.1867</v>
      </c>
      <c r="E315" s="242">
        <v>0.49590000000000001</v>
      </c>
      <c r="G315" s="232">
        <v>109</v>
      </c>
      <c r="H315" s="238">
        <v>0.109</v>
      </c>
      <c r="I315" s="234">
        <f t="shared" si="14"/>
        <v>0.1172</v>
      </c>
      <c r="J315" s="234">
        <f t="shared" si="14"/>
        <v>0.2044</v>
      </c>
      <c r="K315" s="234">
        <f t="shared" si="14"/>
        <v>0.54300000000000004</v>
      </c>
      <c r="M315" s="232">
        <v>109</v>
      </c>
      <c r="N315" s="238">
        <v>0.109</v>
      </c>
      <c r="O315" s="234">
        <f t="shared" si="16"/>
        <v>0.1273</v>
      </c>
      <c r="P315" s="234">
        <f t="shared" si="16"/>
        <v>0.22220000000000001</v>
      </c>
      <c r="Q315" s="234">
        <f t="shared" si="16"/>
        <v>0.59009999999999996</v>
      </c>
    </row>
    <row r="316" spans="1:17" s="212" customFormat="1" ht="13.5" customHeight="1" x14ac:dyDescent="0.2">
      <c r="A316" s="232">
        <v>110</v>
      </c>
      <c r="B316" s="240">
        <v>0.11010000000000009</v>
      </c>
      <c r="C316" s="236">
        <v>0.108</v>
      </c>
      <c r="D316" s="236">
        <v>0.18870000000000001</v>
      </c>
      <c r="E316" s="242">
        <v>0.50419999999999998</v>
      </c>
      <c r="G316" s="232">
        <v>110</v>
      </c>
      <c r="H316" s="238">
        <v>0.11</v>
      </c>
      <c r="I316" s="234">
        <f t="shared" si="14"/>
        <v>0.1183</v>
      </c>
      <c r="J316" s="234">
        <f t="shared" si="14"/>
        <v>0.20660000000000001</v>
      </c>
      <c r="K316" s="234">
        <f t="shared" si="14"/>
        <v>0.55210000000000004</v>
      </c>
      <c r="M316" s="232">
        <v>110</v>
      </c>
      <c r="N316" s="238">
        <v>0.11</v>
      </c>
      <c r="O316" s="234">
        <f t="shared" si="16"/>
        <v>0.1285</v>
      </c>
      <c r="P316" s="234">
        <f t="shared" si="16"/>
        <v>0.22459999999999999</v>
      </c>
      <c r="Q316" s="234">
        <f t="shared" si="16"/>
        <v>0.6</v>
      </c>
    </row>
    <row r="317" spans="1:17" s="212" customFormat="1" ht="13.5" customHeight="1" x14ac:dyDescent="0.2">
      <c r="A317" s="232">
        <v>111</v>
      </c>
      <c r="B317" s="240">
        <v>0.11110000000000009</v>
      </c>
      <c r="C317" s="236">
        <v>0.1091</v>
      </c>
      <c r="D317" s="236">
        <v>0.1908</v>
      </c>
      <c r="E317" s="242">
        <v>0.51259999999999994</v>
      </c>
      <c r="G317" s="232">
        <v>111</v>
      </c>
      <c r="H317" s="238">
        <v>0.111</v>
      </c>
      <c r="I317" s="234">
        <f t="shared" si="14"/>
        <v>0.1195</v>
      </c>
      <c r="J317" s="234">
        <f t="shared" si="14"/>
        <v>0.2089</v>
      </c>
      <c r="K317" s="234">
        <f t="shared" si="14"/>
        <v>0.56130000000000002</v>
      </c>
      <c r="M317" s="232">
        <v>111</v>
      </c>
      <c r="N317" s="238">
        <v>0.111</v>
      </c>
      <c r="O317" s="234">
        <f t="shared" si="16"/>
        <v>0.1298</v>
      </c>
      <c r="P317" s="234">
        <f t="shared" si="16"/>
        <v>0.2271</v>
      </c>
      <c r="Q317" s="234">
        <f t="shared" si="16"/>
        <v>0.61</v>
      </c>
    </row>
    <row r="318" spans="1:17" s="212" customFormat="1" ht="13.5" customHeight="1" x14ac:dyDescent="0.2">
      <c r="A318" s="232">
        <v>112</v>
      </c>
      <c r="B318" s="240">
        <v>0.11210000000000009</v>
      </c>
      <c r="C318" s="236">
        <v>0.11020000000000001</v>
      </c>
      <c r="D318" s="236">
        <v>0.1928</v>
      </c>
      <c r="E318" s="242">
        <v>0.52100000000000002</v>
      </c>
      <c r="G318" s="232">
        <v>112</v>
      </c>
      <c r="H318" s="238">
        <v>0.112</v>
      </c>
      <c r="I318" s="234">
        <f t="shared" si="14"/>
        <v>0.1207</v>
      </c>
      <c r="J318" s="234">
        <f t="shared" si="14"/>
        <v>0.21110000000000001</v>
      </c>
      <c r="K318" s="234">
        <f t="shared" si="14"/>
        <v>0.57050000000000001</v>
      </c>
      <c r="M318" s="232">
        <v>112</v>
      </c>
      <c r="N318" s="238">
        <v>0.112</v>
      </c>
      <c r="O318" s="234">
        <f t="shared" si="16"/>
        <v>0.13109999999999999</v>
      </c>
      <c r="P318" s="234">
        <f t="shared" si="16"/>
        <v>0.22939999999999999</v>
      </c>
      <c r="Q318" s="234">
        <f t="shared" si="16"/>
        <v>0.62</v>
      </c>
    </row>
    <row r="319" spans="1:17" s="212" customFormat="1" ht="13.5" customHeight="1" x14ac:dyDescent="0.2">
      <c r="A319" s="232">
        <v>113</v>
      </c>
      <c r="B319" s="240">
        <v>0.11310000000000009</v>
      </c>
      <c r="C319" s="236">
        <v>0.11119999999999999</v>
      </c>
      <c r="D319" s="236">
        <v>0.19450000000000001</v>
      </c>
      <c r="E319" s="242">
        <v>0.52559999999999996</v>
      </c>
      <c r="G319" s="232">
        <v>113</v>
      </c>
      <c r="H319" s="238">
        <v>0.113</v>
      </c>
      <c r="I319" s="234">
        <f t="shared" si="14"/>
        <v>0.12180000000000001</v>
      </c>
      <c r="J319" s="234">
        <f t="shared" si="14"/>
        <v>0.21299999999999999</v>
      </c>
      <c r="K319" s="234">
        <f t="shared" si="14"/>
        <v>0.57550000000000001</v>
      </c>
      <c r="M319" s="232">
        <v>113</v>
      </c>
      <c r="N319" s="238">
        <v>0.113</v>
      </c>
      <c r="O319" s="234">
        <f t="shared" si="16"/>
        <v>0.1323</v>
      </c>
      <c r="P319" s="234">
        <f t="shared" si="16"/>
        <v>0.23150000000000001</v>
      </c>
      <c r="Q319" s="234">
        <f t="shared" si="16"/>
        <v>0.62549999999999994</v>
      </c>
    </row>
    <row r="320" spans="1:17" s="212" customFormat="1" ht="13.5" customHeight="1" x14ac:dyDescent="0.2">
      <c r="A320" s="232">
        <v>114</v>
      </c>
      <c r="B320" s="240">
        <v>0.11410000000000009</v>
      </c>
      <c r="C320" s="236">
        <v>0.11219999999999999</v>
      </c>
      <c r="D320" s="236">
        <v>0.19620000000000001</v>
      </c>
      <c r="E320" s="242">
        <v>0.53029999999999999</v>
      </c>
      <c r="G320" s="232">
        <v>114</v>
      </c>
      <c r="H320" s="238">
        <v>0.114</v>
      </c>
      <c r="I320" s="234">
        <f t="shared" si="14"/>
        <v>0.1229</v>
      </c>
      <c r="J320" s="234">
        <f t="shared" si="14"/>
        <v>0.21479999999999999</v>
      </c>
      <c r="K320" s="234">
        <f t="shared" si="14"/>
        <v>0.58069999999999999</v>
      </c>
      <c r="M320" s="232">
        <v>114</v>
      </c>
      <c r="N320" s="238">
        <v>0.114</v>
      </c>
      <c r="O320" s="234">
        <f t="shared" si="16"/>
        <v>0.13350000000000001</v>
      </c>
      <c r="P320" s="234">
        <f t="shared" si="16"/>
        <v>0.23350000000000001</v>
      </c>
      <c r="Q320" s="234">
        <f t="shared" si="16"/>
        <v>0.63109999999999999</v>
      </c>
    </row>
    <row r="321" spans="1:17" s="212" customFormat="1" ht="13.5" customHeight="1" x14ac:dyDescent="0.2">
      <c r="A321" s="232">
        <v>115</v>
      </c>
      <c r="B321" s="240">
        <v>0.11510000000000009</v>
      </c>
      <c r="C321" s="236">
        <v>0.11310000000000001</v>
      </c>
      <c r="D321" s="236">
        <v>0.19789999999999999</v>
      </c>
      <c r="E321" s="242">
        <v>0.53490000000000004</v>
      </c>
      <c r="G321" s="232">
        <v>115</v>
      </c>
      <c r="H321" s="238">
        <v>0.115</v>
      </c>
      <c r="I321" s="234">
        <f t="shared" si="14"/>
        <v>0.12379999999999999</v>
      </c>
      <c r="J321" s="234">
        <f t="shared" si="14"/>
        <v>0.2167</v>
      </c>
      <c r="K321" s="234">
        <f t="shared" si="14"/>
        <v>0.5857</v>
      </c>
      <c r="M321" s="232">
        <v>115</v>
      </c>
      <c r="N321" s="238">
        <v>0.115</v>
      </c>
      <c r="O321" s="234">
        <f t="shared" si="16"/>
        <v>0.1346</v>
      </c>
      <c r="P321" s="234">
        <f t="shared" si="16"/>
        <v>0.23549999999999999</v>
      </c>
      <c r="Q321" s="234">
        <f t="shared" si="16"/>
        <v>0.63649999999999995</v>
      </c>
    </row>
    <row r="322" spans="1:17" s="212" customFormat="1" ht="13.5" customHeight="1" x14ac:dyDescent="0.2">
      <c r="A322" s="232">
        <v>116</v>
      </c>
      <c r="B322" s="240">
        <v>0.11610000000000009</v>
      </c>
      <c r="C322" s="236">
        <v>0.11409999999999999</v>
      </c>
      <c r="D322" s="236">
        <v>0.19969999999999999</v>
      </c>
      <c r="E322" s="242">
        <v>0.53959999999999997</v>
      </c>
      <c r="G322" s="232">
        <v>116</v>
      </c>
      <c r="H322" s="238">
        <v>0.11600000000000001</v>
      </c>
      <c r="I322" s="234">
        <f t="shared" si="14"/>
        <v>0.1249</v>
      </c>
      <c r="J322" s="234">
        <f t="shared" si="14"/>
        <v>0.21870000000000001</v>
      </c>
      <c r="K322" s="234">
        <f t="shared" si="14"/>
        <v>0.59089999999999998</v>
      </c>
      <c r="M322" s="232">
        <v>116</v>
      </c>
      <c r="N322" s="238">
        <v>0.11600000000000001</v>
      </c>
      <c r="O322" s="234">
        <f t="shared" si="16"/>
        <v>0.1358</v>
      </c>
      <c r="P322" s="234">
        <f t="shared" si="16"/>
        <v>0.23760000000000001</v>
      </c>
      <c r="Q322" s="234">
        <f t="shared" si="16"/>
        <v>0.6421</v>
      </c>
    </row>
    <row r="323" spans="1:17" s="212" customFormat="1" ht="13.5" customHeight="1" x14ac:dyDescent="0.2">
      <c r="A323" s="232">
        <v>117</v>
      </c>
      <c r="B323" s="240">
        <v>0.11710000000000009</v>
      </c>
      <c r="C323" s="236">
        <v>0.11509999999999999</v>
      </c>
      <c r="D323" s="236">
        <v>0.2014</v>
      </c>
      <c r="E323" s="242">
        <v>0.54420000000000002</v>
      </c>
      <c r="G323" s="232">
        <v>117</v>
      </c>
      <c r="H323" s="238">
        <v>0.11700000000000001</v>
      </c>
      <c r="I323" s="234">
        <f t="shared" si="14"/>
        <v>0.126</v>
      </c>
      <c r="J323" s="234">
        <f t="shared" si="14"/>
        <v>0.2205</v>
      </c>
      <c r="K323" s="234">
        <f t="shared" si="14"/>
        <v>0.59589999999999999</v>
      </c>
      <c r="M323" s="232">
        <v>117</v>
      </c>
      <c r="N323" s="238">
        <v>0.11700000000000001</v>
      </c>
      <c r="O323" s="234">
        <f t="shared" si="16"/>
        <v>0.13700000000000001</v>
      </c>
      <c r="P323" s="234">
        <f t="shared" si="16"/>
        <v>0.2397</v>
      </c>
      <c r="Q323" s="234">
        <f t="shared" si="16"/>
        <v>0.64759999999999995</v>
      </c>
    </row>
    <row r="324" spans="1:17" s="212" customFormat="1" ht="13.5" customHeight="1" x14ac:dyDescent="0.2">
      <c r="A324" s="232">
        <v>118</v>
      </c>
      <c r="B324" s="240">
        <v>0.11810000000000009</v>
      </c>
      <c r="C324" s="236">
        <v>0.11609999999999999</v>
      </c>
      <c r="D324" s="236">
        <v>0.2031</v>
      </c>
      <c r="E324" s="242">
        <v>0.54879999999999995</v>
      </c>
      <c r="G324" s="232">
        <v>118</v>
      </c>
      <c r="H324" s="238">
        <v>0.11799999999999999</v>
      </c>
      <c r="I324" s="234">
        <f t="shared" si="14"/>
        <v>0.12709999999999999</v>
      </c>
      <c r="J324" s="234">
        <f t="shared" si="14"/>
        <v>0.22239999999999999</v>
      </c>
      <c r="K324" s="234">
        <f t="shared" si="14"/>
        <v>0.60089999999999999</v>
      </c>
      <c r="M324" s="232">
        <v>118</v>
      </c>
      <c r="N324" s="238">
        <v>0.11799999999999999</v>
      </c>
      <c r="O324" s="234">
        <f t="shared" si="16"/>
        <v>0.13819999999999999</v>
      </c>
      <c r="P324" s="234">
        <f t="shared" si="16"/>
        <v>0.2417</v>
      </c>
      <c r="Q324" s="234">
        <f t="shared" si="16"/>
        <v>0.65310000000000001</v>
      </c>
    </row>
    <row r="325" spans="1:17" s="212" customFormat="1" ht="13.5" customHeight="1" x14ac:dyDescent="0.2">
      <c r="A325" s="232">
        <v>119</v>
      </c>
      <c r="B325" s="240">
        <v>0.11910000000000009</v>
      </c>
      <c r="C325" s="236">
        <v>0.1171</v>
      </c>
      <c r="D325" s="236">
        <v>0.20480000000000001</v>
      </c>
      <c r="E325" s="242">
        <v>0.55349999999999999</v>
      </c>
      <c r="G325" s="232">
        <v>119</v>
      </c>
      <c r="H325" s="238">
        <v>0.11899999999999999</v>
      </c>
      <c r="I325" s="234">
        <f t="shared" si="14"/>
        <v>0.12820000000000001</v>
      </c>
      <c r="J325" s="234">
        <f t="shared" si="14"/>
        <v>0.2243</v>
      </c>
      <c r="K325" s="234">
        <f t="shared" si="14"/>
        <v>0.60609999999999997</v>
      </c>
      <c r="M325" s="232">
        <v>119</v>
      </c>
      <c r="N325" s="238">
        <v>0.11899999999999999</v>
      </c>
      <c r="O325" s="234">
        <f t="shared" si="16"/>
        <v>0.13930000000000001</v>
      </c>
      <c r="P325" s="234">
        <f t="shared" si="16"/>
        <v>0.2437</v>
      </c>
      <c r="Q325" s="234">
        <f t="shared" si="16"/>
        <v>0.65869999999999995</v>
      </c>
    </row>
    <row r="326" spans="1:17" s="212" customFormat="1" ht="13.5" customHeight="1" x14ac:dyDescent="0.2">
      <c r="A326" s="232">
        <v>120</v>
      </c>
      <c r="B326" s="240">
        <v>0.1201000000000001</v>
      </c>
      <c r="C326" s="236">
        <v>0.1181</v>
      </c>
      <c r="D326" s="236">
        <v>0.20649999999999999</v>
      </c>
      <c r="E326" s="242">
        <v>0.55810000000000004</v>
      </c>
      <c r="G326" s="232">
        <v>120</v>
      </c>
      <c r="H326" s="238">
        <v>0.12</v>
      </c>
      <c r="I326" s="234">
        <f t="shared" si="14"/>
        <v>0.1293</v>
      </c>
      <c r="J326" s="234">
        <f t="shared" si="14"/>
        <v>0.2261</v>
      </c>
      <c r="K326" s="234">
        <f t="shared" si="14"/>
        <v>0.61109999999999998</v>
      </c>
      <c r="M326" s="232">
        <v>120</v>
      </c>
      <c r="N326" s="238">
        <v>0.12</v>
      </c>
      <c r="O326" s="234">
        <f t="shared" si="16"/>
        <v>0.14050000000000001</v>
      </c>
      <c r="P326" s="234">
        <f t="shared" si="16"/>
        <v>0.2457</v>
      </c>
      <c r="Q326" s="234">
        <f t="shared" si="16"/>
        <v>0.66410000000000002</v>
      </c>
    </row>
    <row r="327" spans="1:17" s="212" customFormat="1" ht="13.5" customHeight="1" x14ac:dyDescent="0.2">
      <c r="A327" s="232">
        <v>121</v>
      </c>
      <c r="B327" s="240">
        <v>0.1211000000000001</v>
      </c>
      <c r="C327" s="236">
        <v>0.11899999999999999</v>
      </c>
      <c r="D327" s="236">
        <v>0.2082</v>
      </c>
      <c r="E327" s="242">
        <v>0.56279999999999997</v>
      </c>
      <c r="G327" s="232">
        <v>121</v>
      </c>
      <c r="H327" s="238">
        <v>0.121</v>
      </c>
      <c r="I327" s="234">
        <f t="shared" si="14"/>
        <v>0.1303</v>
      </c>
      <c r="J327" s="234">
        <f t="shared" si="14"/>
        <v>0.22800000000000001</v>
      </c>
      <c r="K327" s="234">
        <f t="shared" si="14"/>
        <v>0.61629999999999996</v>
      </c>
      <c r="M327" s="232">
        <v>121</v>
      </c>
      <c r="N327" s="238">
        <v>0.121</v>
      </c>
      <c r="O327" s="234">
        <f t="shared" si="16"/>
        <v>0.1416</v>
      </c>
      <c r="P327" s="234">
        <f t="shared" si="16"/>
        <v>0.24779999999999999</v>
      </c>
      <c r="Q327" s="234">
        <f t="shared" si="16"/>
        <v>0.66969999999999996</v>
      </c>
    </row>
    <row r="328" spans="1:17" s="212" customFormat="1" ht="13.5" customHeight="1" x14ac:dyDescent="0.2">
      <c r="A328" s="232">
        <v>122</v>
      </c>
      <c r="B328" s="240">
        <v>0.1221000000000001</v>
      </c>
      <c r="C328" s="236">
        <v>0.12</v>
      </c>
      <c r="D328" s="236">
        <v>0.21</v>
      </c>
      <c r="E328" s="242">
        <v>0.56740000000000002</v>
      </c>
      <c r="G328" s="232">
        <v>122</v>
      </c>
      <c r="H328" s="238">
        <v>0.122</v>
      </c>
      <c r="I328" s="234">
        <f t="shared" si="14"/>
        <v>0.13139999999999999</v>
      </c>
      <c r="J328" s="234">
        <f t="shared" si="14"/>
        <v>0.23</v>
      </c>
      <c r="K328" s="234">
        <f t="shared" si="14"/>
        <v>0.62129999999999996</v>
      </c>
      <c r="M328" s="232">
        <v>122</v>
      </c>
      <c r="N328" s="238">
        <v>0.122</v>
      </c>
      <c r="O328" s="234">
        <f t="shared" si="16"/>
        <v>0.14280000000000001</v>
      </c>
      <c r="P328" s="234">
        <f t="shared" si="16"/>
        <v>0.24990000000000001</v>
      </c>
      <c r="Q328" s="234">
        <f t="shared" si="16"/>
        <v>0.67520000000000002</v>
      </c>
    </row>
    <row r="329" spans="1:17" s="212" customFormat="1" ht="13.5" customHeight="1" x14ac:dyDescent="0.2">
      <c r="A329" s="232">
        <v>123</v>
      </c>
      <c r="B329" s="240">
        <v>0.1231000000000001</v>
      </c>
      <c r="C329" s="236">
        <v>0.121</v>
      </c>
      <c r="D329" s="236">
        <v>0.2117</v>
      </c>
      <c r="E329" s="242">
        <v>0.57210000000000005</v>
      </c>
      <c r="G329" s="232">
        <v>123</v>
      </c>
      <c r="H329" s="238">
        <v>0.123</v>
      </c>
      <c r="I329" s="234">
        <f t="shared" si="14"/>
        <v>0.13250000000000001</v>
      </c>
      <c r="J329" s="234">
        <f t="shared" si="14"/>
        <v>0.23180000000000001</v>
      </c>
      <c r="K329" s="234">
        <f t="shared" si="14"/>
        <v>0.62639999999999996</v>
      </c>
      <c r="M329" s="232">
        <v>123</v>
      </c>
      <c r="N329" s="238">
        <v>0.123</v>
      </c>
      <c r="O329" s="234">
        <f t="shared" si="16"/>
        <v>0.14399999999999999</v>
      </c>
      <c r="P329" s="234">
        <f t="shared" si="16"/>
        <v>0.25190000000000001</v>
      </c>
      <c r="Q329" s="234">
        <f t="shared" si="16"/>
        <v>0.68079999999999996</v>
      </c>
    </row>
    <row r="330" spans="1:17" s="212" customFormat="1" ht="13.5" customHeight="1" x14ac:dyDescent="0.2">
      <c r="A330" s="232">
        <v>124</v>
      </c>
      <c r="B330" s="240">
        <v>0.1241000000000001</v>
      </c>
      <c r="C330" s="236">
        <v>0.122</v>
      </c>
      <c r="D330" s="236">
        <v>0.21340000000000001</v>
      </c>
      <c r="E330" s="242">
        <v>0.57669999999999999</v>
      </c>
      <c r="G330" s="232">
        <v>124</v>
      </c>
      <c r="H330" s="238">
        <v>0.124</v>
      </c>
      <c r="I330" s="234">
        <f t="shared" si="14"/>
        <v>0.1336</v>
      </c>
      <c r="J330" s="234">
        <f t="shared" si="14"/>
        <v>0.23369999999999999</v>
      </c>
      <c r="K330" s="234">
        <f t="shared" si="14"/>
        <v>0.63149999999999995</v>
      </c>
      <c r="M330" s="232">
        <v>124</v>
      </c>
      <c r="N330" s="238">
        <v>0.124</v>
      </c>
      <c r="O330" s="234">
        <f t="shared" si="16"/>
        <v>0.1452</v>
      </c>
      <c r="P330" s="234">
        <f t="shared" si="16"/>
        <v>0.25390000000000001</v>
      </c>
      <c r="Q330" s="234">
        <f t="shared" si="16"/>
        <v>0.68630000000000002</v>
      </c>
    </row>
    <row r="331" spans="1:17" s="212" customFormat="1" ht="13.5" customHeight="1" x14ac:dyDescent="0.2">
      <c r="A331" s="232">
        <v>125</v>
      </c>
      <c r="B331" s="240">
        <v>0.1251000000000001</v>
      </c>
      <c r="C331" s="236">
        <v>0.123</v>
      </c>
      <c r="D331" s="236">
        <v>0.21510000000000001</v>
      </c>
      <c r="E331" s="242">
        <v>0.58140000000000003</v>
      </c>
      <c r="G331" s="232">
        <v>125</v>
      </c>
      <c r="H331" s="238">
        <v>0.125</v>
      </c>
      <c r="I331" s="234">
        <f t="shared" si="14"/>
        <v>0.13469999999999999</v>
      </c>
      <c r="J331" s="234">
        <f t="shared" si="14"/>
        <v>0.23549999999999999</v>
      </c>
      <c r="K331" s="234">
        <f t="shared" si="14"/>
        <v>0.63660000000000005</v>
      </c>
      <c r="M331" s="232">
        <v>125</v>
      </c>
      <c r="N331" s="238">
        <v>0.125</v>
      </c>
      <c r="O331" s="234">
        <f t="shared" si="16"/>
        <v>0.1464</v>
      </c>
      <c r="P331" s="234">
        <f t="shared" si="16"/>
        <v>0.25600000000000001</v>
      </c>
      <c r="Q331" s="234">
        <f t="shared" si="16"/>
        <v>0.69189999999999996</v>
      </c>
    </row>
    <row r="332" spans="1:17" s="212" customFormat="1" ht="13.5" customHeight="1" x14ac:dyDescent="0.2">
      <c r="A332" s="232">
        <v>126</v>
      </c>
      <c r="B332" s="240">
        <v>0.1261000000000001</v>
      </c>
      <c r="C332" s="236">
        <v>0.124</v>
      </c>
      <c r="D332" s="236">
        <v>0.21679999999999999</v>
      </c>
      <c r="E332" s="242">
        <v>0.58599999999999997</v>
      </c>
      <c r="G332" s="232">
        <v>126</v>
      </c>
      <c r="H332" s="238">
        <v>0.126</v>
      </c>
      <c r="I332" s="234">
        <f t="shared" si="14"/>
        <v>0.1358</v>
      </c>
      <c r="J332" s="234">
        <f t="shared" si="14"/>
        <v>0.2374</v>
      </c>
      <c r="K332" s="234">
        <f t="shared" si="14"/>
        <v>0.64170000000000005</v>
      </c>
      <c r="M332" s="232">
        <v>126</v>
      </c>
      <c r="N332" s="238">
        <v>0.126</v>
      </c>
      <c r="O332" s="234">
        <f t="shared" si="16"/>
        <v>0.14760000000000001</v>
      </c>
      <c r="P332" s="234">
        <f t="shared" si="16"/>
        <v>0.25800000000000001</v>
      </c>
      <c r="Q332" s="234">
        <f t="shared" si="16"/>
        <v>0.69730000000000003</v>
      </c>
    </row>
    <row r="333" spans="1:17" s="212" customFormat="1" ht="13.5" customHeight="1" x14ac:dyDescent="0.2">
      <c r="A333" s="232">
        <v>127</v>
      </c>
      <c r="B333" s="240">
        <v>0.1271000000000001</v>
      </c>
      <c r="C333" s="236">
        <v>0.1249</v>
      </c>
      <c r="D333" s="236">
        <v>0.21859999999999999</v>
      </c>
      <c r="E333" s="242">
        <v>0.5907</v>
      </c>
      <c r="G333" s="232">
        <v>127</v>
      </c>
      <c r="H333" s="238">
        <v>0.127</v>
      </c>
      <c r="I333" s="234">
        <f t="shared" si="14"/>
        <v>0.1368</v>
      </c>
      <c r="J333" s="234">
        <f t="shared" si="14"/>
        <v>0.2394</v>
      </c>
      <c r="K333" s="234">
        <f t="shared" si="14"/>
        <v>0.64680000000000004</v>
      </c>
      <c r="M333" s="232">
        <v>127</v>
      </c>
      <c r="N333" s="238">
        <v>0.127</v>
      </c>
      <c r="O333" s="234">
        <f t="shared" si="16"/>
        <v>0.14860000000000001</v>
      </c>
      <c r="P333" s="234">
        <f t="shared" si="16"/>
        <v>0.2601</v>
      </c>
      <c r="Q333" s="234">
        <f t="shared" si="16"/>
        <v>0.70289999999999997</v>
      </c>
    </row>
    <row r="334" spans="1:17" s="212" customFormat="1" ht="13.5" customHeight="1" x14ac:dyDescent="0.2">
      <c r="A334" s="232">
        <v>128</v>
      </c>
      <c r="B334" s="240">
        <v>0.1281000000000001</v>
      </c>
      <c r="C334" s="236">
        <v>0.12590000000000001</v>
      </c>
      <c r="D334" s="236">
        <v>0.2203</v>
      </c>
      <c r="E334" s="242">
        <v>0.59530000000000005</v>
      </c>
      <c r="G334" s="232">
        <v>128</v>
      </c>
      <c r="H334" s="238">
        <v>0.128</v>
      </c>
      <c r="I334" s="234">
        <f t="shared" si="14"/>
        <v>0.13789999999999999</v>
      </c>
      <c r="J334" s="234">
        <f t="shared" si="14"/>
        <v>0.2412</v>
      </c>
      <c r="K334" s="234">
        <f t="shared" si="14"/>
        <v>0.65190000000000003</v>
      </c>
      <c r="M334" s="232">
        <v>128</v>
      </c>
      <c r="N334" s="238">
        <v>0.128</v>
      </c>
      <c r="O334" s="234">
        <f t="shared" si="16"/>
        <v>0.14979999999999999</v>
      </c>
      <c r="P334" s="234">
        <f t="shared" si="16"/>
        <v>0.26219999999999999</v>
      </c>
      <c r="Q334" s="234">
        <f t="shared" si="16"/>
        <v>0.70840000000000003</v>
      </c>
    </row>
    <row r="335" spans="1:17" s="212" customFormat="1" ht="13.5" customHeight="1" x14ac:dyDescent="0.2">
      <c r="A335" s="232">
        <v>129</v>
      </c>
      <c r="B335" s="240">
        <v>0.1291000000000001</v>
      </c>
      <c r="C335" s="236">
        <v>0.12690000000000001</v>
      </c>
      <c r="D335" s="236">
        <v>0.222</v>
      </c>
      <c r="E335" s="242">
        <v>0.6</v>
      </c>
      <c r="G335" s="232">
        <v>129</v>
      </c>
      <c r="H335" s="238">
        <v>0.129</v>
      </c>
      <c r="I335" s="234">
        <f t="shared" si="14"/>
        <v>0.13900000000000001</v>
      </c>
      <c r="J335" s="234">
        <f t="shared" si="14"/>
        <v>0.24310000000000001</v>
      </c>
      <c r="K335" s="234">
        <f t="shared" si="14"/>
        <v>0.65700000000000003</v>
      </c>
      <c r="M335" s="232">
        <v>129</v>
      </c>
      <c r="N335" s="238">
        <v>0.129</v>
      </c>
      <c r="O335" s="234">
        <f t="shared" si="16"/>
        <v>0.151</v>
      </c>
      <c r="P335" s="234">
        <f t="shared" si="16"/>
        <v>0.26419999999999999</v>
      </c>
      <c r="Q335" s="234">
        <f t="shared" si="16"/>
        <v>0.71399999999999997</v>
      </c>
    </row>
    <row r="336" spans="1:17" s="212" customFormat="1" ht="13.5" customHeight="1" x14ac:dyDescent="0.2">
      <c r="A336" s="232">
        <v>130</v>
      </c>
      <c r="B336" s="240">
        <v>0.1301000000000001</v>
      </c>
      <c r="C336" s="236">
        <v>0.12790000000000001</v>
      </c>
      <c r="D336" s="236">
        <v>0.22370000000000001</v>
      </c>
      <c r="E336" s="242">
        <v>0.60460000000000003</v>
      </c>
      <c r="G336" s="232">
        <v>130</v>
      </c>
      <c r="H336" s="238">
        <v>0.13</v>
      </c>
      <c r="I336" s="234">
        <f t="shared" ref="I336:K356" si="17">ROUND(C336*(1+19%/2),4)</f>
        <v>0.1401</v>
      </c>
      <c r="J336" s="234">
        <f t="shared" si="17"/>
        <v>0.245</v>
      </c>
      <c r="K336" s="234">
        <f t="shared" si="17"/>
        <v>0.66200000000000003</v>
      </c>
      <c r="M336" s="232">
        <v>130</v>
      </c>
      <c r="N336" s="238">
        <v>0.13</v>
      </c>
      <c r="O336" s="234">
        <f t="shared" si="16"/>
        <v>0.1522</v>
      </c>
      <c r="P336" s="234">
        <f t="shared" si="16"/>
        <v>0.26619999999999999</v>
      </c>
      <c r="Q336" s="234">
        <f t="shared" si="16"/>
        <v>0.71950000000000003</v>
      </c>
    </row>
    <row r="337" spans="1:17" s="212" customFormat="1" ht="13.5" customHeight="1" x14ac:dyDescent="0.2">
      <c r="A337" s="232">
        <v>131</v>
      </c>
      <c r="B337" s="240">
        <v>0.13110000000000011</v>
      </c>
      <c r="C337" s="236">
        <v>0.12889999999999999</v>
      </c>
      <c r="D337" s="236">
        <v>0.22539999999999999</v>
      </c>
      <c r="E337" s="242">
        <v>0.60929999999999995</v>
      </c>
      <c r="G337" s="232">
        <v>131</v>
      </c>
      <c r="H337" s="238">
        <v>0.13100000000000001</v>
      </c>
      <c r="I337" s="234">
        <f t="shared" si="17"/>
        <v>0.1411</v>
      </c>
      <c r="J337" s="234">
        <f t="shared" si="17"/>
        <v>0.24679999999999999</v>
      </c>
      <c r="K337" s="234">
        <f t="shared" si="17"/>
        <v>0.66720000000000002</v>
      </c>
      <c r="M337" s="232">
        <v>131</v>
      </c>
      <c r="N337" s="238">
        <v>0.13100000000000001</v>
      </c>
      <c r="O337" s="234">
        <f t="shared" si="16"/>
        <v>0.15340000000000001</v>
      </c>
      <c r="P337" s="234">
        <f t="shared" si="16"/>
        <v>0.26819999999999999</v>
      </c>
      <c r="Q337" s="234">
        <f t="shared" si="16"/>
        <v>0.72509999999999997</v>
      </c>
    </row>
    <row r="338" spans="1:17" s="212" customFormat="1" ht="13.5" customHeight="1" x14ac:dyDescent="0.2">
      <c r="A338" s="232">
        <v>132</v>
      </c>
      <c r="B338" s="240">
        <v>0.13210000000000011</v>
      </c>
      <c r="C338" s="236">
        <v>0.12989999999999999</v>
      </c>
      <c r="D338" s="236">
        <v>0.22720000000000001</v>
      </c>
      <c r="E338" s="242">
        <v>0.6139</v>
      </c>
      <c r="G338" s="232">
        <v>132</v>
      </c>
      <c r="H338" s="238">
        <v>0.13200000000000001</v>
      </c>
      <c r="I338" s="234">
        <f t="shared" si="17"/>
        <v>0.14219999999999999</v>
      </c>
      <c r="J338" s="234">
        <f t="shared" si="17"/>
        <v>0.24879999999999999</v>
      </c>
      <c r="K338" s="234">
        <f t="shared" si="17"/>
        <v>0.67220000000000002</v>
      </c>
      <c r="M338" s="232">
        <v>132</v>
      </c>
      <c r="N338" s="238">
        <v>0.13200000000000001</v>
      </c>
      <c r="O338" s="234">
        <f t="shared" si="16"/>
        <v>0.15459999999999999</v>
      </c>
      <c r="P338" s="234">
        <f t="shared" si="16"/>
        <v>0.27039999999999997</v>
      </c>
      <c r="Q338" s="234">
        <f t="shared" si="16"/>
        <v>0.73050000000000004</v>
      </c>
    </row>
    <row r="339" spans="1:17" s="212" customFormat="1" ht="13.5" customHeight="1" x14ac:dyDescent="0.2">
      <c r="A339" s="232">
        <v>133</v>
      </c>
      <c r="B339" s="240">
        <v>0.13310000000000011</v>
      </c>
      <c r="C339" s="236">
        <v>0.1308</v>
      </c>
      <c r="D339" s="236">
        <v>0.22889999999999999</v>
      </c>
      <c r="E339" s="242">
        <v>0.61860000000000004</v>
      </c>
      <c r="G339" s="232">
        <v>133</v>
      </c>
      <c r="H339" s="238">
        <v>0.13300000000000001</v>
      </c>
      <c r="I339" s="234">
        <f t="shared" si="17"/>
        <v>0.14319999999999999</v>
      </c>
      <c r="J339" s="234">
        <f t="shared" si="17"/>
        <v>0.25059999999999999</v>
      </c>
      <c r="K339" s="234">
        <f t="shared" si="17"/>
        <v>0.6774</v>
      </c>
      <c r="M339" s="232">
        <v>133</v>
      </c>
      <c r="N339" s="238">
        <v>0.13300000000000001</v>
      </c>
      <c r="O339" s="234">
        <f t="shared" si="16"/>
        <v>0.15570000000000001</v>
      </c>
      <c r="P339" s="234">
        <f t="shared" si="16"/>
        <v>0.27239999999999998</v>
      </c>
      <c r="Q339" s="234">
        <f t="shared" si="16"/>
        <v>0.73609999999999998</v>
      </c>
    </row>
    <row r="340" spans="1:17" s="212" customFormat="1" ht="13.5" customHeight="1" x14ac:dyDescent="0.2">
      <c r="A340" s="232">
        <v>134</v>
      </c>
      <c r="B340" s="240">
        <v>0.13410000000000011</v>
      </c>
      <c r="C340" s="236">
        <v>0.1318</v>
      </c>
      <c r="D340" s="236">
        <v>0.2306</v>
      </c>
      <c r="E340" s="242">
        <v>0.62319999999999998</v>
      </c>
      <c r="G340" s="232">
        <v>134</v>
      </c>
      <c r="H340" s="238">
        <v>0.13400000000000001</v>
      </c>
      <c r="I340" s="234">
        <f t="shared" si="17"/>
        <v>0.14430000000000001</v>
      </c>
      <c r="J340" s="234">
        <f t="shared" si="17"/>
        <v>0.2525</v>
      </c>
      <c r="K340" s="234">
        <f t="shared" si="17"/>
        <v>0.68240000000000001</v>
      </c>
      <c r="M340" s="232">
        <v>134</v>
      </c>
      <c r="N340" s="238">
        <v>0.13400000000000001</v>
      </c>
      <c r="O340" s="234">
        <f t="shared" si="16"/>
        <v>0.15679999999999999</v>
      </c>
      <c r="P340" s="234">
        <f t="shared" si="16"/>
        <v>0.27439999999999998</v>
      </c>
      <c r="Q340" s="234">
        <f t="shared" si="16"/>
        <v>0.74160000000000004</v>
      </c>
    </row>
    <row r="341" spans="1:17" s="212" customFormat="1" ht="13.5" customHeight="1" x14ac:dyDescent="0.2">
      <c r="A341" s="232">
        <v>135</v>
      </c>
      <c r="B341" s="240">
        <v>0.13510000000000011</v>
      </c>
      <c r="C341" s="236">
        <v>0.1328</v>
      </c>
      <c r="D341" s="236">
        <v>0.23230000000000001</v>
      </c>
      <c r="E341" s="242">
        <v>0.62790000000000001</v>
      </c>
      <c r="G341" s="232">
        <v>135</v>
      </c>
      <c r="H341" s="238">
        <v>0.13500000000000001</v>
      </c>
      <c r="I341" s="234">
        <f t="shared" si="17"/>
        <v>0.1454</v>
      </c>
      <c r="J341" s="234">
        <f t="shared" si="17"/>
        <v>0.25440000000000002</v>
      </c>
      <c r="K341" s="234">
        <f t="shared" si="17"/>
        <v>0.68759999999999999</v>
      </c>
      <c r="M341" s="232">
        <v>135</v>
      </c>
      <c r="N341" s="238">
        <v>0.13500000000000001</v>
      </c>
      <c r="O341" s="234">
        <f t="shared" si="16"/>
        <v>0.158</v>
      </c>
      <c r="P341" s="234">
        <f t="shared" si="16"/>
        <v>0.27639999999999998</v>
      </c>
      <c r="Q341" s="234">
        <f t="shared" si="16"/>
        <v>0.74719999999999998</v>
      </c>
    </row>
    <row r="342" spans="1:17" s="212" customFormat="1" ht="13.5" customHeight="1" x14ac:dyDescent="0.2">
      <c r="A342" s="232">
        <v>136</v>
      </c>
      <c r="B342" s="240">
        <v>0.13610000000000011</v>
      </c>
      <c r="C342" s="236">
        <v>0.1338</v>
      </c>
      <c r="D342" s="236">
        <v>0.23400000000000001</v>
      </c>
      <c r="E342" s="242">
        <v>0.63249999999999995</v>
      </c>
      <c r="G342" s="232">
        <v>136</v>
      </c>
      <c r="H342" s="238">
        <v>0.13600000000000001</v>
      </c>
      <c r="I342" s="234">
        <f t="shared" si="17"/>
        <v>0.14649999999999999</v>
      </c>
      <c r="J342" s="234">
        <f t="shared" si="17"/>
        <v>0.25619999999999998</v>
      </c>
      <c r="K342" s="234">
        <f t="shared" si="17"/>
        <v>0.69259999999999999</v>
      </c>
      <c r="M342" s="232">
        <v>136</v>
      </c>
      <c r="N342" s="238">
        <v>0.13600000000000001</v>
      </c>
      <c r="O342" s="234">
        <f t="shared" si="16"/>
        <v>0.15920000000000001</v>
      </c>
      <c r="P342" s="234">
        <f t="shared" si="16"/>
        <v>0.27850000000000003</v>
      </c>
      <c r="Q342" s="234">
        <f t="shared" si="16"/>
        <v>0.75270000000000004</v>
      </c>
    </row>
    <row r="343" spans="1:17" s="212" customFormat="1" ht="13.5" customHeight="1" x14ac:dyDescent="0.2">
      <c r="A343" s="232">
        <v>137</v>
      </c>
      <c r="B343" s="240">
        <v>0.13710000000000011</v>
      </c>
      <c r="C343" s="236">
        <v>0.1348</v>
      </c>
      <c r="D343" s="236">
        <v>0.23580000000000001</v>
      </c>
      <c r="E343" s="242">
        <v>0.6371</v>
      </c>
      <c r="G343" s="232">
        <v>137</v>
      </c>
      <c r="H343" s="238">
        <v>0.13700000000000001</v>
      </c>
      <c r="I343" s="234">
        <f t="shared" si="17"/>
        <v>0.14760000000000001</v>
      </c>
      <c r="J343" s="234">
        <f t="shared" si="17"/>
        <v>0.25819999999999999</v>
      </c>
      <c r="K343" s="234">
        <f t="shared" si="17"/>
        <v>0.6976</v>
      </c>
      <c r="M343" s="232">
        <v>137</v>
      </c>
      <c r="N343" s="238">
        <v>0.13700000000000001</v>
      </c>
      <c r="O343" s="234">
        <f t="shared" si="16"/>
        <v>0.16039999999999999</v>
      </c>
      <c r="P343" s="234">
        <f t="shared" si="16"/>
        <v>0.28060000000000002</v>
      </c>
      <c r="Q343" s="234">
        <f t="shared" si="16"/>
        <v>0.7581</v>
      </c>
    </row>
    <row r="344" spans="1:17" s="212" customFormat="1" ht="13.5" customHeight="1" x14ac:dyDescent="0.2">
      <c r="A344" s="232">
        <v>138</v>
      </c>
      <c r="B344" s="240">
        <v>0.13810000000000011</v>
      </c>
      <c r="C344" s="236">
        <v>0.1358</v>
      </c>
      <c r="D344" s="236">
        <v>0.23749999999999999</v>
      </c>
      <c r="E344" s="242">
        <v>0.64180000000000004</v>
      </c>
      <c r="G344" s="232">
        <v>138</v>
      </c>
      <c r="H344" s="238">
        <v>0.13800000000000001</v>
      </c>
      <c r="I344" s="234">
        <f t="shared" si="17"/>
        <v>0.1487</v>
      </c>
      <c r="J344" s="234">
        <f t="shared" si="17"/>
        <v>0.2601</v>
      </c>
      <c r="K344" s="234">
        <f t="shared" si="17"/>
        <v>0.70279999999999998</v>
      </c>
      <c r="M344" s="232">
        <v>138</v>
      </c>
      <c r="N344" s="238">
        <v>0.13800000000000001</v>
      </c>
      <c r="O344" s="234">
        <f t="shared" si="16"/>
        <v>0.16159999999999999</v>
      </c>
      <c r="P344" s="234">
        <f t="shared" si="16"/>
        <v>0.28260000000000002</v>
      </c>
      <c r="Q344" s="234">
        <f t="shared" si="16"/>
        <v>0.76370000000000005</v>
      </c>
    </row>
    <row r="345" spans="1:17" s="212" customFormat="1" ht="13.5" customHeight="1" x14ac:dyDescent="0.2">
      <c r="A345" s="232">
        <v>139</v>
      </c>
      <c r="B345" s="240">
        <v>0.13910000000000011</v>
      </c>
      <c r="C345" s="236">
        <v>0.13669999999999999</v>
      </c>
      <c r="D345" s="236">
        <v>0.2392</v>
      </c>
      <c r="E345" s="242">
        <v>0.64639999999999997</v>
      </c>
      <c r="G345" s="232">
        <v>139</v>
      </c>
      <c r="H345" s="238">
        <v>0.13900000000000001</v>
      </c>
      <c r="I345" s="234">
        <f t="shared" si="17"/>
        <v>0.1497</v>
      </c>
      <c r="J345" s="234">
        <f t="shared" si="17"/>
        <v>0.26190000000000002</v>
      </c>
      <c r="K345" s="234">
        <f t="shared" si="17"/>
        <v>0.70779999999999998</v>
      </c>
      <c r="M345" s="232">
        <v>139</v>
      </c>
      <c r="N345" s="238">
        <v>0.13900000000000001</v>
      </c>
      <c r="O345" s="234">
        <f t="shared" si="16"/>
        <v>0.16270000000000001</v>
      </c>
      <c r="P345" s="234">
        <f t="shared" si="16"/>
        <v>0.28460000000000002</v>
      </c>
      <c r="Q345" s="234">
        <f t="shared" si="16"/>
        <v>0.76919999999999999</v>
      </c>
    </row>
    <row r="346" spans="1:17" s="212" customFormat="1" ht="13.5" customHeight="1" x14ac:dyDescent="0.2">
      <c r="A346" s="232">
        <v>140</v>
      </c>
      <c r="B346" s="240">
        <v>0.14010000000000011</v>
      </c>
      <c r="C346" s="236">
        <v>0.13769999999999999</v>
      </c>
      <c r="D346" s="236">
        <v>0.2409</v>
      </c>
      <c r="E346" s="242">
        <v>0.65110000000000001</v>
      </c>
      <c r="G346" s="232">
        <v>140</v>
      </c>
      <c r="H346" s="238">
        <v>0.14000000000000001</v>
      </c>
      <c r="I346" s="234">
        <f t="shared" si="17"/>
        <v>0.15079999999999999</v>
      </c>
      <c r="J346" s="234">
        <f t="shared" si="17"/>
        <v>0.26379999999999998</v>
      </c>
      <c r="K346" s="234">
        <f t="shared" si="17"/>
        <v>0.71299999999999997</v>
      </c>
      <c r="M346" s="232">
        <v>140</v>
      </c>
      <c r="N346" s="238">
        <v>0.14000000000000001</v>
      </c>
      <c r="O346" s="234">
        <f t="shared" si="16"/>
        <v>0.16389999999999999</v>
      </c>
      <c r="P346" s="234">
        <f t="shared" si="16"/>
        <v>0.28670000000000001</v>
      </c>
      <c r="Q346" s="234">
        <f t="shared" si="16"/>
        <v>0.77480000000000004</v>
      </c>
    </row>
    <row r="347" spans="1:17" s="212" customFormat="1" ht="13.5" customHeight="1" x14ac:dyDescent="0.2">
      <c r="A347" s="232">
        <v>141</v>
      </c>
      <c r="B347" s="240">
        <v>0.14110000000000011</v>
      </c>
      <c r="C347" s="236">
        <v>0.13869999999999999</v>
      </c>
      <c r="D347" s="236">
        <v>0.24260000000000001</v>
      </c>
      <c r="E347" s="242">
        <v>0.65569999999999995</v>
      </c>
      <c r="G347" s="232">
        <v>141</v>
      </c>
      <c r="H347" s="238">
        <v>0.14099999999999999</v>
      </c>
      <c r="I347" s="234">
        <f t="shared" si="17"/>
        <v>0.15190000000000001</v>
      </c>
      <c r="J347" s="234">
        <f t="shared" si="17"/>
        <v>0.2656</v>
      </c>
      <c r="K347" s="234">
        <f t="shared" si="17"/>
        <v>0.71799999999999997</v>
      </c>
      <c r="M347" s="232">
        <v>141</v>
      </c>
      <c r="N347" s="238">
        <v>0.14099999999999999</v>
      </c>
      <c r="O347" s="234">
        <f t="shared" si="16"/>
        <v>0.1651</v>
      </c>
      <c r="P347" s="234">
        <f t="shared" si="16"/>
        <v>0.28870000000000001</v>
      </c>
      <c r="Q347" s="234">
        <f t="shared" si="16"/>
        <v>0.78029999999999999</v>
      </c>
    </row>
    <row r="348" spans="1:17" s="212" customFormat="1" ht="13.5" customHeight="1" x14ac:dyDescent="0.2">
      <c r="A348" s="232">
        <v>142</v>
      </c>
      <c r="B348" s="240">
        <v>0.14210000000000012</v>
      </c>
      <c r="C348" s="236">
        <v>0.13969999999999999</v>
      </c>
      <c r="D348" s="236">
        <v>0.24440000000000001</v>
      </c>
      <c r="E348" s="242">
        <v>0.66039999999999999</v>
      </c>
      <c r="G348" s="232">
        <v>142</v>
      </c>
      <c r="H348" s="238">
        <v>0.14199999999999999</v>
      </c>
      <c r="I348" s="234">
        <f t="shared" si="17"/>
        <v>0.153</v>
      </c>
      <c r="J348" s="234">
        <f t="shared" si="17"/>
        <v>0.2676</v>
      </c>
      <c r="K348" s="234">
        <f t="shared" si="17"/>
        <v>0.72309999999999997</v>
      </c>
      <c r="M348" s="232">
        <v>142</v>
      </c>
      <c r="N348" s="238">
        <v>0.14199999999999999</v>
      </c>
      <c r="O348" s="234">
        <f t="shared" si="16"/>
        <v>0.16619999999999999</v>
      </c>
      <c r="P348" s="234">
        <f t="shared" si="16"/>
        <v>0.2908</v>
      </c>
      <c r="Q348" s="234">
        <f t="shared" si="16"/>
        <v>0.78590000000000004</v>
      </c>
    </row>
    <row r="349" spans="1:17" s="212" customFormat="1" ht="13.5" customHeight="1" x14ac:dyDescent="0.2">
      <c r="A349" s="232">
        <v>143</v>
      </c>
      <c r="B349" s="240">
        <v>0.14310000000000012</v>
      </c>
      <c r="C349" s="236">
        <v>0.14069999999999999</v>
      </c>
      <c r="D349" s="236">
        <v>0.24610000000000001</v>
      </c>
      <c r="E349" s="242">
        <v>0.66500000000000004</v>
      </c>
      <c r="G349" s="232">
        <v>143</v>
      </c>
      <c r="H349" s="238">
        <v>0.14299999999999999</v>
      </c>
      <c r="I349" s="234">
        <f t="shared" si="17"/>
        <v>0.15409999999999999</v>
      </c>
      <c r="J349" s="234">
        <f t="shared" si="17"/>
        <v>0.26950000000000002</v>
      </c>
      <c r="K349" s="234">
        <f t="shared" si="17"/>
        <v>0.72819999999999996</v>
      </c>
      <c r="M349" s="232">
        <v>143</v>
      </c>
      <c r="N349" s="238">
        <v>0.14299999999999999</v>
      </c>
      <c r="O349" s="234">
        <f t="shared" si="16"/>
        <v>0.16739999999999999</v>
      </c>
      <c r="P349" s="234">
        <f t="shared" si="16"/>
        <v>0.29289999999999999</v>
      </c>
      <c r="Q349" s="234">
        <f t="shared" si="16"/>
        <v>0.79139999999999999</v>
      </c>
    </row>
    <row r="350" spans="1:17" s="212" customFormat="1" ht="13.5" customHeight="1" x14ac:dyDescent="0.2">
      <c r="A350" s="232">
        <v>144</v>
      </c>
      <c r="B350" s="240">
        <v>0.14410000000000012</v>
      </c>
      <c r="C350" s="236">
        <v>0.14169999999999999</v>
      </c>
      <c r="D350" s="236">
        <v>0.24779999999999999</v>
      </c>
      <c r="E350" s="242">
        <v>0.66969999999999996</v>
      </c>
      <c r="G350" s="232">
        <v>144</v>
      </c>
      <c r="H350" s="238">
        <v>0.14399999999999999</v>
      </c>
      <c r="I350" s="234">
        <f t="shared" si="17"/>
        <v>0.1552</v>
      </c>
      <c r="J350" s="234">
        <f t="shared" si="17"/>
        <v>0.27129999999999999</v>
      </c>
      <c r="K350" s="234">
        <f t="shared" si="17"/>
        <v>0.73329999999999995</v>
      </c>
      <c r="M350" s="232">
        <v>144</v>
      </c>
      <c r="N350" s="238">
        <v>0.14399999999999999</v>
      </c>
      <c r="O350" s="234">
        <f t="shared" si="16"/>
        <v>0.1686</v>
      </c>
      <c r="P350" s="234">
        <f t="shared" si="16"/>
        <v>0.2949</v>
      </c>
      <c r="Q350" s="234">
        <f t="shared" si="16"/>
        <v>0.79690000000000005</v>
      </c>
    </row>
    <row r="351" spans="1:17" s="212" customFormat="1" ht="13.5" customHeight="1" x14ac:dyDescent="0.2">
      <c r="A351" s="232">
        <v>145</v>
      </c>
      <c r="B351" s="240">
        <v>0.14510000000000012</v>
      </c>
      <c r="C351" s="236">
        <v>0.1426</v>
      </c>
      <c r="D351" s="236">
        <v>0.2495</v>
      </c>
      <c r="E351" s="242">
        <v>0.67430000000000001</v>
      </c>
      <c r="G351" s="232">
        <v>145</v>
      </c>
      <c r="H351" s="238">
        <v>0.14499999999999999</v>
      </c>
      <c r="I351" s="234">
        <f t="shared" si="17"/>
        <v>0.15609999999999999</v>
      </c>
      <c r="J351" s="234">
        <f t="shared" si="17"/>
        <v>0.2732</v>
      </c>
      <c r="K351" s="234">
        <f t="shared" si="17"/>
        <v>0.73839999999999995</v>
      </c>
      <c r="M351" s="232">
        <v>145</v>
      </c>
      <c r="N351" s="238">
        <v>0.14499999999999999</v>
      </c>
      <c r="O351" s="234">
        <f t="shared" si="16"/>
        <v>0.16969999999999999</v>
      </c>
      <c r="P351" s="234">
        <f t="shared" si="16"/>
        <v>0.2969</v>
      </c>
      <c r="Q351" s="234">
        <f t="shared" si="16"/>
        <v>0.8024</v>
      </c>
    </row>
    <row r="352" spans="1:17" s="212" customFormat="1" ht="13.5" customHeight="1" x14ac:dyDescent="0.2">
      <c r="A352" s="232">
        <v>146</v>
      </c>
      <c r="B352" s="240">
        <v>0.14610000000000012</v>
      </c>
      <c r="C352" s="236">
        <v>0.14360000000000001</v>
      </c>
      <c r="D352" s="236">
        <v>0.25119999999999998</v>
      </c>
      <c r="E352" s="242">
        <v>0.67900000000000005</v>
      </c>
      <c r="G352" s="232">
        <v>146</v>
      </c>
      <c r="H352" s="238">
        <v>0.14599999999999999</v>
      </c>
      <c r="I352" s="234">
        <f t="shared" si="17"/>
        <v>0.15720000000000001</v>
      </c>
      <c r="J352" s="234">
        <f t="shared" si="17"/>
        <v>0.27510000000000001</v>
      </c>
      <c r="K352" s="234">
        <f t="shared" si="17"/>
        <v>0.74350000000000005</v>
      </c>
      <c r="M352" s="232">
        <v>146</v>
      </c>
      <c r="N352" s="238">
        <v>0.14599999999999999</v>
      </c>
      <c r="O352" s="234">
        <f t="shared" si="16"/>
        <v>0.1709</v>
      </c>
      <c r="P352" s="234">
        <f t="shared" si="16"/>
        <v>0.2989</v>
      </c>
      <c r="Q352" s="234">
        <f t="shared" si="16"/>
        <v>0.80800000000000005</v>
      </c>
    </row>
    <row r="353" spans="1:17" s="212" customFormat="1" ht="13.5" customHeight="1" x14ac:dyDescent="0.2">
      <c r="A353" s="232">
        <v>147</v>
      </c>
      <c r="B353" s="240">
        <v>0.14710000000000012</v>
      </c>
      <c r="C353" s="236">
        <v>0.14460000000000001</v>
      </c>
      <c r="D353" s="236">
        <v>0.253</v>
      </c>
      <c r="E353" s="242">
        <v>0.68359999999999999</v>
      </c>
      <c r="G353" s="232">
        <v>147</v>
      </c>
      <c r="H353" s="238">
        <v>0.14699999999999999</v>
      </c>
      <c r="I353" s="234">
        <f t="shared" si="17"/>
        <v>0.1583</v>
      </c>
      <c r="J353" s="234">
        <f t="shared" si="17"/>
        <v>0.27700000000000002</v>
      </c>
      <c r="K353" s="234">
        <f t="shared" si="17"/>
        <v>0.74850000000000005</v>
      </c>
      <c r="M353" s="232">
        <v>147</v>
      </c>
      <c r="N353" s="238">
        <v>0.14699999999999999</v>
      </c>
      <c r="O353" s="234">
        <f t="shared" si="16"/>
        <v>0.1721</v>
      </c>
      <c r="P353" s="234">
        <f t="shared" si="16"/>
        <v>0.30109999999999998</v>
      </c>
      <c r="Q353" s="234">
        <f t="shared" si="16"/>
        <v>0.8135</v>
      </c>
    </row>
    <row r="354" spans="1:17" s="212" customFormat="1" ht="13.5" customHeight="1" x14ac:dyDescent="0.2">
      <c r="A354" s="232">
        <v>148</v>
      </c>
      <c r="B354" s="240">
        <v>0.14810000000000012</v>
      </c>
      <c r="C354" s="236">
        <v>0.14560000000000001</v>
      </c>
      <c r="D354" s="236">
        <v>0.25469999999999998</v>
      </c>
      <c r="E354" s="242">
        <v>0.68830000000000002</v>
      </c>
      <c r="G354" s="232">
        <v>148</v>
      </c>
      <c r="H354" s="238">
        <v>0.14799999999999999</v>
      </c>
      <c r="I354" s="234">
        <f t="shared" si="17"/>
        <v>0.15939999999999999</v>
      </c>
      <c r="J354" s="234">
        <f t="shared" si="17"/>
        <v>0.27889999999999998</v>
      </c>
      <c r="K354" s="234">
        <f t="shared" si="17"/>
        <v>0.75370000000000004</v>
      </c>
      <c r="M354" s="232">
        <v>148</v>
      </c>
      <c r="N354" s="238">
        <v>0.14799999999999999</v>
      </c>
      <c r="O354" s="234">
        <f t="shared" si="16"/>
        <v>0.17330000000000001</v>
      </c>
      <c r="P354" s="234">
        <f t="shared" si="16"/>
        <v>0.30309999999999998</v>
      </c>
      <c r="Q354" s="234">
        <f t="shared" si="16"/>
        <v>0.81910000000000005</v>
      </c>
    </row>
    <row r="355" spans="1:17" s="212" customFormat="1" ht="13.5" customHeight="1" x14ac:dyDescent="0.2">
      <c r="A355" s="232">
        <v>149</v>
      </c>
      <c r="B355" s="240">
        <v>0.14910000000000012</v>
      </c>
      <c r="C355" s="236">
        <v>0.14660000000000001</v>
      </c>
      <c r="D355" s="236">
        <v>0.25640000000000002</v>
      </c>
      <c r="E355" s="242">
        <v>0.69289999999999996</v>
      </c>
      <c r="G355" s="232">
        <v>149</v>
      </c>
      <c r="H355" s="238">
        <v>0.14899999999999999</v>
      </c>
      <c r="I355" s="234">
        <f t="shared" si="17"/>
        <v>0.1605</v>
      </c>
      <c r="J355" s="234">
        <f t="shared" si="17"/>
        <v>0.28079999999999999</v>
      </c>
      <c r="K355" s="234">
        <f t="shared" si="17"/>
        <v>0.75870000000000004</v>
      </c>
      <c r="M355" s="232">
        <v>149</v>
      </c>
      <c r="N355" s="238">
        <v>0.14899999999999999</v>
      </c>
      <c r="O355" s="234">
        <f t="shared" si="16"/>
        <v>0.17449999999999999</v>
      </c>
      <c r="P355" s="234">
        <f t="shared" si="16"/>
        <v>0.30509999999999998</v>
      </c>
      <c r="Q355" s="234">
        <f t="shared" si="16"/>
        <v>0.8246</v>
      </c>
    </row>
    <row r="356" spans="1:17" s="212" customFormat="1" ht="13.5" customHeight="1" x14ac:dyDescent="0.2">
      <c r="A356" s="232">
        <v>150</v>
      </c>
      <c r="B356" s="240">
        <v>0.15010000000000012</v>
      </c>
      <c r="C356" s="236">
        <v>0.14760000000000001</v>
      </c>
      <c r="D356" s="236">
        <v>0.2581</v>
      </c>
      <c r="E356" s="242">
        <v>0.6976</v>
      </c>
      <c r="G356" s="232">
        <v>150</v>
      </c>
      <c r="H356" s="238">
        <v>0.15</v>
      </c>
      <c r="I356" s="234">
        <f t="shared" si="17"/>
        <v>0.16159999999999999</v>
      </c>
      <c r="J356" s="234">
        <f t="shared" si="17"/>
        <v>0.28260000000000002</v>
      </c>
      <c r="K356" s="234">
        <f t="shared" si="17"/>
        <v>0.76390000000000002</v>
      </c>
      <c r="M356" s="232">
        <v>150</v>
      </c>
      <c r="N356" s="238">
        <v>0.15</v>
      </c>
      <c r="O356" s="234">
        <f t="shared" si="16"/>
        <v>0.17560000000000001</v>
      </c>
      <c r="P356" s="234">
        <f t="shared" si="16"/>
        <v>0.30709999999999998</v>
      </c>
      <c r="Q356" s="234">
        <f t="shared" si="16"/>
        <v>0.83009999999999995</v>
      </c>
    </row>
    <row r="357" spans="1:17" s="212" customFormat="1" ht="13.5" customHeight="1" x14ac:dyDescent="0.2">
      <c r="A357" s="232">
        <v>151</v>
      </c>
      <c r="B357" s="240">
        <v>0.15110000000000001</v>
      </c>
      <c r="C357" s="236">
        <v>0.14849999999999999</v>
      </c>
      <c r="D357" s="236">
        <v>0.25979999999999998</v>
      </c>
      <c r="E357" s="242">
        <v>0.70220000000000005</v>
      </c>
      <c r="F357" s="203"/>
      <c r="G357" s="232">
        <v>151</v>
      </c>
      <c r="H357" s="240">
        <v>0.15110000000000001</v>
      </c>
      <c r="I357" s="234">
        <f t="shared" ref="I357:K406" si="18">ROUND(C357*(1+19%/2),4)</f>
        <v>0.16259999999999999</v>
      </c>
      <c r="J357" s="234">
        <f t="shared" si="18"/>
        <v>0.28449999999999998</v>
      </c>
      <c r="K357" s="234">
        <f t="shared" si="18"/>
        <v>0.76890000000000003</v>
      </c>
      <c r="M357" s="232">
        <v>151</v>
      </c>
      <c r="N357" s="240">
        <v>0.15110000000000001</v>
      </c>
      <c r="O357" s="234">
        <f t="shared" si="16"/>
        <v>0.1767</v>
      </c>
      <c r="P357" s="234">
        <f t="shared" si="16"/>
        <v>0.30919999999999997</v>
      </c>
      <c r="Q357" s="234">
        <f t="shared" si="16"/>
        <v>0.83560000000000001</v>
      </c>
    </row>
    <row r="358" spans="1:17" s="212" customFormat="1" ht="13.5" customHeight="1" x14ac:dyDescent="0.2">
      <c r="A358" s="232">
        <v>152</v>
      </c>
      <c r="B358" s="240">
        <v>0.15210000000000001</v>
      </c>
      <c r="C358" s="236">
        <v>0.14949999999999999</v>
      </c>
      <c r="D358" s="236">
        <v>0.2616</v>
      </c>
      <c r="E358" s="242">
        <v>0.70689999999999997</v>
      </c>
      <c r="F358" s="203"/>
      <c r="G358" s="232">
        <v>152</v>
      </c>
      <c r="H358" s="240">
        <v>0.15210000000000001</v>
      </c>
      <c r="I358" s="234">
        <f t="shared" si="18"/>
        <v>0.16370000000000001</v>
      </c>
      <c r="J358" s="234">
        <f t="shared" si="18"/>
        <v>0.28649999999999998</v>
      </c>
      <c r="K358" s="234">
        <f t="shared" si="18"/>
        <v>0.77410000000000001</v>
      </c>
      <c r="M358" s="232">
        <v>152</v>
      </c>
      <c r="N358" s="240">
        <v>0.15210000000000001</v>
      </c>
      <c r="O358" s="234">
        <f t="shared" si="16"/>
        <v>0.1779</v>
      </c>
      <c r="P358" s="234">
        <f t="shared" si="16"/>
        <v>0.31130000000000002</v>
      </c>
      <c r="Q358" s="234">
        <f t="shared" si="16"/>
        <v>0.84119999999999995</v>
      </c>
    </row>
    <row r="359" spans="1:17" s="212" customFormat="1" ht="13.5" customHeight="1" x14ac:dyDescent="0.2">
      <c r="A359" s="232">
        <v>153</v>
      </c>
      <c r="B359" s="240">
        <v>0.15310000000000001</v>
      </c>
      <c r="C359" s="236">
        <v>0.15049999999999999</v>
      </c>
      <c r="D359" s="236">
        <v>0.26329999999999998</v>
      </c>
      <c r="E359" s="242">
        <v>0.71150000000000002</v>
      </c>
      <c r="F359" s="203"/>
      <c r="G359" s="232">
        <v>153</v>
      </c>
      <c r="H359" s="240">
        <v>0.15310000000000001</v>
      </c>
      <c r="I359" s="234">
        <f t="shared" si="18"/>
        <v>0.1648</v>
      </c>
      <c r="J359" s="234">
        <f t="shared" si="18"/>
        <v>0.2883</v>
      </c>
      <c r="K359" s="234">
        <f t="shared" si="18"/>
        <v>0.77910000000000001</v>
      </c>
      <c r="M359" s="232">
        <v>153</v>
      </c>
      <c r="N359" s="240">
        <v>0.15310000000000001</v>
      </c>
      <c r="O359" s="234">
        <f t="shared" si="16"/>
        <v>0.17910000000000001</v>
      </c>
      <c r="P359" s="234">
        <f t="shared" si="16"/>
        <v>0.31330000000000002</v>
      </c>
      <c r="Q359" s="234">
        <f t="shared" si="16"/>
        <v>0.84670000000000001</v>
      </c>
    </row>
    <row r="360" spans="1:17" s="212" customFormat="1" ht="13.5" customHeight="1" x14ac:dyDescent="0.2">
      <c r="A360" s="232">
        <v>154</v>
      </c>
      <c r="B360" s="240">
        <v>0.15409999999999999</v>
      </c>
      <c r="C360" s="236">
        <v>0.1515</v>
      </c>
      <c r="D360" s="236">
        <v>0.26500000000000001</v>
      </c>
      <c r="E360" s="242">
        <v>0.71619999999999995</v>
      </c>
      <c r="F360" s="203"/>
      <c r="G360" s="232">
        <v>154</v>
      </c>
      <c r="H360" s="240">
        <v>0.15409999999999999</v>
      </c>
      <c r="I360" s="234">
        <f t="shared" si="18"/>
        <v>0.16589999999999999</v>
      </c>
      <c r="J360" s="234">
        <f t="shared" si="18"/>
        <v>0.29020000000000001</v>
      </c>
      <c r="K360" s="234">
        <f t="shared" si="18"/>
        <v>0.78420000000000001</v>
      </c>
      <c r="M360" s="232">
        <v>154</v>
      </c>
      <c r="N360" s="240">
        <v>0.15409999999999999</v>
      </c>
      <c r="O360" s="234">
        <f t="shared" si="16"/>
        <v>0.18029999999999999</v>
      </c>
      <c r="P360" s="234">
        <f t="shared" si="16"/>
        <v>0.31540000000000001</v>
      </c>
      <c r="Q360" s="234">
        <f t="shared" si="16"/>
        <v>0.85229999999999995</v>
      </c>
    </row>
    <row r="361" spans="1:17" s="212" customFormat="1" ht="13.5" customHeight="1" x14ac:dyDescent="0.2">
      <c r="A361" s="232">
        <v>155</v>
      </c>
      <c r="B361" s="240">
        <v>0.15509999999999999</v>
      </c>
      <c r="C361" s="236">
        <v>0.1525</v>
      </c>
      <c r="D361" s="236">
        <v>0.26669999999999999</v>
      </c>
      <c r="E361" s="242">
        <v>0.7208</v>
      </c>
      <c r="F361" s="203"/>
      <c r="G361" s="232">
        <v>155</v>
      </c>
      <c r="H361" s="240">
        <v>0.15509999999999999</v>
      </c>
      <c r="I361" s="234">
        <f t="shared" si="18"/>
        <v>0.16700000000000001</v>
      </c>
      <c r="J361" s="234">
        <f t="shared" si="18"/>
        <v>0.29199999999999998</v>
      </c>
      <c r="K361" s="234">
        <f t="shared" si="18"/>
        <v>0.7893</v>
      </c>
      <c r="M361" s="232">
        <v>155</v>
      </c>
      <c r="N361" s="240">
        <v>0.15509999999999999</v>
      </c>
      <c r="O361" s="234">
        <f t="shared" si="16"/>
        <v>0.18149999999999999</v>
      </c>
      <c r="P361" s="234">
        <f t="shared" si="16"/>
        <v>0.31740000000000002</v>
      </c>
      <c r="Q361" s="234">
        <f t="shared" si="16"/>
        <v>0.85780000000000001</v>
      </c>
    </row>
    <row r="362" spans="1:17" s="212" customFormat="1" ht="13.5" customHeight="1" x14ac:dyDescent="0.2">
      <c r="A362" s="232">
        <v>156</v>
      </c>
      <c r="B362" s="240">
        <v>0.15609999999999999</v>
      </c>
      <c r="C362" s="236">
        <v>0.1535</v>
      </c>
      <c r="D362" s="236">
        <v>0.26840000000000003</v>
      </c>
      <c r="E362" s="242">
        <v>0.72540000000000004</v>
      </c>
      <c r="F362" s="203"/>
      <c r="G362" s="232">
        <v>156</v>
      </c>
      <c r="H362" s="240">
        <v>0.15609999999999999</v>
      </c>
      <c r="I362" s="234">
        <f t="shared" si="18"/>
        <v>0.1681</v>
      </c>
      <c r="J362" s="234">
        <f t="shared" si="18"/>
        <v>0.29389999999999999</v>
      </c>
      <c r="K362" s="234">
        <f t="shared" si="18"/>
        <v>0.79430000000000001</v>
      </c>
      <c r="M362" s="232">
        <v>156</v>
      </c>
      <c r="N362" s="240">
        <v>0.15609999999999999</v>
      </c>
      <c r="O362" s="234">
        <f t="shared" si="16"/>
        <v>0.1827</v>
      </c>
      <c r="P362" s="234">
        <f t="shared" si="16"/>
        <v>0.31940000000000002</v>
      </c>
      <c r="Q362" s="234">
        <f t="shared" si="16"/>
        <v>0.86319999999999997</v>
      </c>
    </row>
    <row r="363" spans="1:17" s="212" customFormat="1" ht="13.5" customHeight="1" x14ac:dyDescent="0.2">
      <c r="A363" s="232">
        <v>157</v>
      </c>
      <c r="B363" s="240">
        <v>0.15709999999999999</v>
      </c>
      <c r="C363" s="236">
        <v>0.15440000000000001</v>
      </c>
      <c r="D363" s="236">
        <v>0.2702</v>
      </c>
      <c r="E363" s="242">
        <v>0.73009999999999997</v>
      </c>
      <c r="F363" s="203"/>
      <c r="G363" s="232">
        <v>157</v>
      </c>
      <c r="H363" s="240">
        <v>0.15709999999999999</v>
      </c>
      <c r="I363" s="234">
        <f t="shared" si="18"/>
        <v>0.1691</v>
      </c>
      <c r="J363" s="234">
        <f t="shared" si="18"/>
        <v>0.2959</v>
      </c>
      <c r="K363" s="234">
        <f t="shared" si="18"/>
        <v>0.79949999999999999</v>
      </c>
      <c r="M363" s="232">
        <v>157</v>
      </c>
      <c r="N363" s="240">
        <v>0.15709999999999999</v>
      </c>
      <c r="O363" s="234">
        <f t="shared" si="16"/>
        <v>0.1837</v>
      </c>
      <c r="P363" s="234">
        <f t="shared" si="16"/>
        <v>0.32150000000000001</v>
      </c>
      <c r="Q363" s="234">
        <f t="shared" si="16"/>
        <v>0.86880000000000002</v>
      </c>
    </row>
    <row r="364" spans="1:17" s="212" customFormat="1" ht="13.5" customHeight="1" x14ac:dyDescent="0.2">
      <c r="A364" s="232">
        <v>158</v>
      </c>
      <c r="B364" s="240">
        <v>0.15809999999999999</v>
      </c>
      <c r="C364" s="236">
        <v>0.15540000000000001</v>
      </c>
      <c r="D364" s="236">
        <v>0.27189999999999998</v>
      </c>
      <c r="E364" s="242">
        <v>0.73470000000000002</v>
      </c>
      <c r="F364" s="203"/>
      <c r="G364" s="232">
        <v>158</v>
      </c>
      <c r="H364" s="240">
        <v>0.15809999999999999</v>
      </c>
      <c r="I364" s="234">
        <f t="shared" si="18"/>
        <v>0.17019999999999999</v>
      </c>
      <c r="J364" s="234">
        <f t="shared" si="18"/>
        <v>0.29770000000000002</v>
      </c>
      <c r="K364" s="234">
        <f t="shared" si="18"/>
        <v>0.80449999999999999</v>
      </c>
      <c r="M364" s="232">
        <v>158</v>
      </c>
      <c r="N364" s="240">
        <v>0.15809999999999999</v>
      </c>
      <c r="O364" s="234">
        <f t="shared" si="16"/>
        <v>0.18490000000000001</v>
      </c>
      <c r="P364" s="234">
        <f t="shared" si="16"/>
        <v>0.3236</v>
      </c>
      <c r="Q364" s="234">
        <f t="shared" si="16"/>
        <v>0.87429999999999997</v>
      </c>
    </row>
    <row r="365" spans="1:17" s="212" customFormat="1" ht="13.5" customHeight="1" x14ac:dyDescent="0.2">
      <c r="A365" s="232">
        <v>159</v>
      </c>
      <c r="B365" s="240">
        <v>0.15909999999999999</v>
      </c>
      <c r="C365" s="236">
        <v>0.15640000000000001</v>
      </c>
      <c r="D365" s="236">
        <v>0.27360000000000001</v>
      </c>
      <c r="E365" s="242">
        <v>0.73939999999999995</v>
      </c>
      <c r="F365" s="203"/>
      <c r="G365" s="232">
        <v>159</v>
      </c>
      <c r="H365" s="240">
        <v>0.15909999999999999</v>
      </c>
      <c r="I365" s="234">
        <f t="shared" si="18"/>
        <v>0.17130000000000001</v>
      </c>
      <c r="J365" s="234">
        <f t="shared" si="18"/>
        <v>0.29959999999999998</v>
      </c>
      <c r="K365" s="234">
        <f t="shared" si="18"/>
        <v>0.80959999999999999</v>
      </c>
      <c r="M365" s="232">
        <v>159</v>
      </c>
      <c r="N365" s="240">
        <v>0.15909999999999999</v>
      </c>
      <c r="O365" s="234">
        <f t="shared" si="16"/>
        <v>0.18609999999999999</v>
      </c>
      <c r="P365" s="234">
        <f t="shared" si="16"/>
        <v>0.3256</v>
      </c>
      <c r="Q365" s="234">
        <f t="shared" si="16"/>
        <v>0.87990000000000002</v>
      </c>
    </row>
    <row r="366" spans="1:17" s="212" customFormat="1" ht="13.5" customHeight="1" x14ac:dyDescent="0.2">
      <c r="A366" s="232">
        <v>160</v>
      </c>
      <c r="B366" s="240">
        <v>0.16009999999999999</v>
      </c>
      <c r="C366" s="236">
        <v>0.15740000000000001</v>
      </c>
      <c r="D366" s="236">
        <v>0.27529999999999999</v>
      </c>
      <c r="E366" s="242">
        <v>0.74399999999999999</v>
      </c>
      <c r="F366" s="203"/>
      <c r="G366" s="232">
        <v>160</v>
      </c>
      <c r="H366" s="240">
        <v>0.16009999999999999</v>
      </c>
      <c r="I366" s="234">
        <f t="shared" si="18"/>
        <v>0.1724</v>
      </c>
      <c r="J366" s="234">
        <f t="shared" si="18"/>
        <v>0.30149999999999999</v>
      </c>
      <c r="K366" s="234">
        <f t="shared" si="18"/>
        <v>0.81469999999999998</v>
      </c>
      <c r="M366" s="232">
        <v>160</v>
      </c>
      <c r="N366" s="240">
        <v>0.16009999999999999</v>
      </c>
      <c r="O366" s="234">
        <f t="shared" si="16"/>
        <v>0.18729999999999999</v>
      </c>
      <c r="P366" s="234">
        <f t="shared" si="16"/>
        <v>0.3276</v>
      </c>
      <c r="Q366" s="234">
        <f t="shared" si="16"/>
        <v>0.88539999999999996</v>
      </c>
    </row>
    <row r="367" spans="1:17" s="212" customFormat="1" ht="13.5" customHeight="1" x14ac:dyDescent="0.2">
      <c r="A367" s="232">
        <v>161</v>
      </c>
      <c r="B367" s="240">
        <v>0.16109999999999999</v>
      </c>
      <c r="C367" s="236">
        <v>0.15840000000000001</v>
      </c>
      <c r="D367" s="236">
        <v>0.27700000000000002</v>
      </c>
      <c r="E367" s="242">
        <v>0.74870000000000003</v>
      </c>
      <c r="F367" s="203"/>
      <c r="G367" s="232">
        <v>161</v>
      </c>
      <c r="H367" s="240">
        <v>0.16109999999999999</v>
      </c>
      <c r="I367" s="234">
        <f t="shared" si="18"/>
        <v>0.1734</v>
      </c>
      <c r="J367" s="234">
        <f t="shared" si="18"/>
        <v>0.30330000000000001</v>
      </c>
      <c r="K367" s="234">
        <f t="shared" si="18"/>
        <v>0.81979999999999997</v>
      </c>
      <c r="M367" s="232">
        <v>161</v>
      </c>
      <c r="N367" s="240">
        <v>0.16109999999999999</v>
      </c>
      <c r="O367" s="234">
        <f t="shared" si="16"/>
        <v>0.1885</v>
      </c>
      <c r="P367" s="234">
        <f t="shared" si="16"/>
        <v>0.3296</v>
      </c>
      <c r="Q367" s="234">
        <f t="shared" si="16"/>
        <v>0.89100000000000001</v>
      </c>
    </row>
    <row r="368" spans="1:17" s="212" customFormat="1" ht="13.5" customHeight="1" x14ac:dyDescent="0.2">
      <c r="A368" s="232">
        <v>162</v>
      </c>
      <c r="B368" s="240">
        <v>0.16209999999999999</v>
      </c>
      <c r="C368" s="236">
        <v>0.15939999999999999</v>
      </c>
      <c r="D368" s="236">
        <v>0.27879999999999999</v>
      </c>
      <c r="E368" s="242">
        <v>0.75329999999999997</v>
      </c>
      <c r="F368" s="203"/>
      <c r="G368" s="232">
        <v>162</v>
      </c>
      <c r="H368" s="240">
        <v>0.16209999999999999</v>
      </c>
      <c r="I368" s="234">
        <f t="shared" si="18"/>
        <v>0.17449999999999999</v>
      </c>
      <c r="J368" s="234">
        <f t="shared" si="18"/>
        <v>0.30530000000000002</v>
      </c>
      <c r="K368" s="234">
        <f t="shared" si="18"/>
        <v>0.82489999999999997</v>
      </c>
      <c r="M368" s="232">
        <v>162</v>
      </c>
      <c r="N368" s="240">
        <v>0.16209999999999999</v>
      </c>
      <c r="O368" s="234">
        <f t="shared" si="16"/>
        <v>0.18970000000000001</v>
      </c>
      <c r="P368" s="234">
        <f t="shared" si="16"/>
        <v>0.33179999999999998</v>
      </c>
      <c r="Q368" s="234">
        <f t="shared" si="16"/>
        <v>0.89639999999999997</v>
      </c>
    </row>
    <row r="369" spans="1:17" s="212" customFormat="1" ht="13.5" customHeight="1" x14ac:dyDescent="0.2">
      <c r="A369" s="232">
        <v>163</v>
      </c>
      <c r="B369" s="240">
        <v>0.16309999999999999</v>
      </c>
      <c r="C369" s="236">
        <v>0.1603</v>
      </c>
      <c r="D369" s="236">
        <v>0.28050000000000003</v>
      </c>
      <c r="E369" s="242">
        <v>0.75800000000000001</v>
      </c>
      <c r="F369" s="203"/>
      <c r="G369" s="232">
        <v>163</v>
      </c>
      <c r="H369" s="240">
        <v>0.16309999999999999</v>
      </c>
      <c r="I369" s="234">
        <f t="shared" si="18"/>
        <v>0.17549999999999999</v>
      </c>
      <c r="J369" s="234">
        <f t="shared" si="18"/>
        <v>0.30709999999999998</v>
      </c>
      <c r="K369" s="234">
        <f t="shared" si="18"/>
        <v>0.83</v>
      </c>
      <c r="M369" s="232">
        <v>163</v>
      </c>
      <c r="N369" s="240">
        <v>0.16309999999999999</v>
      </c>
      <c r="O369" s="234">
        <f t="shared" si="16"/>
        <v>0.1908</v>
      </c>
      <c r="P369" s="234">
        <f t="shared" si="16"/>
        <v>0.33379999999999999</v>
      </c>
      <c r="Q369" s="234">
        <f t="shared" si="16"/>
        <v>0.90200000000000002</v>
      </c>
    </row>
    <row r="370" spans="1:17" s="212" customFormat="1" ht="13.5" customHeight="1" x14ac:dyDescent="0.2">
      <c r="A370" s="232">
        <v>164</v>
      </c>
      <c r="B370" s="240">
        <v>0.1641</v>
      </c>
      <c r="C370" s="236">
        <v>0.1613</v>
      </c>
      <c r="D370" s="236">
        <v>0.28220000000000001</v>
      </c>
      <c r="E370" s="242">
        <v>0.76259999999999994</v>
      </c>
      <c r="F370" s="203"/>
      <c r="G370" s="232">
        <v>164</v>
      </c>
      <c r="H370" s="240">
        <v>0.1641</v>
      </c>
      <c r="I370" s="234">
        <f t="shared" si="18"/>
        <v>0.17660000000000001</v>
      </c>
      <c r="J370" s="234">
        <f t="shared" si="18"/>
        <v>0.309</v>
      </c>
      <c r="K370" s="234">
        <f t="shared" si="18"/>
        <v>0.83499999999999996</v>
      </c>
      <c r="M370" s="232">
        <v>164</v>
      </c>
      <c r="N370" s="240">
        <v>0.1641</v>
      </c>
      <c r="O370" s="234">
        <f t="shared" si="16"/>
        <v>0.19189999999999999</v>
      </c>
      <c r="P370" s="234">
        <f t="shared" si="16"/>
        <v>0.33579999999999999</v>
      </c>
      <c r="Q370" s="234">
        <f t="shared" si="16"/>
        <v>0.90749999999999997</v>
      </c>
    </row>
    <row r="371" spans="1:17" s="212" customFormat="1" ht="13.5" customHeight="1" x14ac:dyDescent="0.2">
      <c r="A371" s="232">
        <v>165</v>
      </c>
      <c r="B371" s="240">
        <v>0.1651</v>
      </c>
      <c r="C371" s="236">
        <v>0.1623</v>
      </c>
      <c r="D371" s="236">
        <v>0.28389999999999999</v>
      </c>
      <c r="E371" s="242">
        <v>0.76729999999999998</v>
      </c>
      <c r="F371" s="203"/>
      <c r="G371" s="232">
        <v>165</v>
      </c>
      <c r="H371" s="240">
        <v>0.1651</v>
      </c>
      <c r="I371" s="234">
        <f t="shared" si="18"/>
        <v>0.1777</v>
      </c>
      <c r="J371" s="234">
        <f t="shared" si="18"/>
        <v>0.31090000000000001</v>
      </c>
      <c r="K371" s="234">
        <f t="shared" si="18"/>
        <v>0.84019999999999995</v>
      </c>
      <c r="M371" s="232">
        <v>165</v>
      </c>
      <c r="N371" s="240">
        <v>0.1651</v>
      </c>
      <c r="O371" s="234">
        <f t="shared" si="16"/>
        <v>0.19309999999999999</v>
      </c>
      <c r="P371" s="234">
        <f t="shared" si="16"/>
        <v>0.33779999999999999</v>
      </c>
      <c r="Q371" s="234">
        <f t="shared" si="16"/>
        <v>0.91310000000000002</v>
      </c>
    </row>
    <row r="372" spans="1:17" s="212" customFormat="1" ht="13.5" customHeight="1" x14ac:dyDescent="0.2">
      <c r="A372" s="232">
        <v>166</v>
      </c>
      <c r="B372" s="240">
        <v>0.1661</v>
      </c>
      <c r="C372" s="236">
        <v>0.1633</v>
      </c>
      <c r="D372" s="236">
        <v>0.28560000000000002</v>
      </c>
      <c r="E372" s="242">
        <v>0.77190000000000003</v>
      </c>
      <c r="F372" s="203"/>
      <c r="G372" s="232">
        <v>166</v>
      </c>
      <c r="H372" s="240">
        <v>0.1661</v>
      </c>
      <c r="I372" s="234">
        <f t="shared" si="18"/>
        <v>0.17879999999999999</v>
      </c>
      <c r="J372" s="234">
        <f t="shared" si="18"/>
        <v>0.31269999999999998</v>
      </c>
      <c r="K372" s="234">
        <f t="shared" si="18"/>
        <v>0.84519999999999995</v>
      </c>
      <c r="M372" s="232">
        <v>166</v>
      </c>
      <c r="N372" s="240">
        <v>0.1661</v>
      </c>
      <c r="O372" s="234">
        <f t="shared" si="16"/>
        <v>0.1943</v>
      </c>
      <c r="P372" s="234">
        <f t="shared" si="16"/>
        <v>0.33989999999999998</v>
      </c>
      <c r="Q372" s="234">
        <f t="shared" si="16"/>
        <v>0.91859999999999997</v>
      </c>
    </row>
    <row r="373" spans="1:17" s="212" customFormat="1" ht="13.5" customHeight="1" x14ac:dyDescent="0.2">
      <c r="A373" s="232">
        <v>167</v>
      </c>
      <c r="B373" s="240">
        <v>0.1671</v>
      </c>
      <c r="C373" s="236">
        <v>0.1643</v>
      </c>
      <c r="D373" s="236">
        <v>0.28739999999999999</v>
      </c>
      <c r="E373" s="242">
        <v>0.77659999999999996</v>
      </c>
      <c r="F373" s="203"/>
      <c r="G373" s="232">
        <v>167</v>
      </c>
      <c r="H373" s="240">
        <v>0.1671</v>
      </c>
      <c r="I373" s="234">
        <f t="shared" si="18"/>
        <v>0.1799</v>
      </c>
      <c r="J373" s="234">
        <f t="shared" si="18"/>
        <v>0.31469999999999998</v>
      </c>
      <c r="K373" s="234">
        <f t="shared" si="18"/>
        <v>0.85040000000000004</v>
      </c>
      <c r="M373" s="232">
        <v>167</v>
      </c>
      <c r="N373" s="240">
        <v>0.1671</v>
      </c>
      <c r="O373" s="234">
        <f t="shared" si="16"/>
        <v>0.19550000000000001</v>
      </c>
      <c r="P373" s="234">
        <f t="shared" si="16"/>
        <v>0.34200000000000003</v>
      </c>
      <c r="Q373" s="234">
        <f t="shared" si="16"/>
        <v>0.92420000000000002</v>
      </c>
    </row>
    <row r="374" spans="1:17" s="212" customFormat="1" ht="13.5" customHeight="1" x14ac:dyDescent="0.2">
      <c r="A374" s="232">
        <v>168</v>
      </c>
      <c r="B374" s="240">
        <v>0.1681</v>
      </c>
      <c r="C374" s="236">
        <v>0.16520000000000001</v>
      </c>
      <c r="D374" s="236">
        <v>0.28910000000000002</v>
      </c>
      <c r="E374" s="242">
        <v>0.78120000000000001</v>
      </c>
      <c r="F374" s="203"/>
      <c r="G374" s="232">
        <v>168</v>
      </c>
      <c r="H374" s="240">
        <v>0.1681</v>
      </c>
      <c r="I374" s="234">
        <f t="shared" si="18"/>
        <v>0.18090000000000001</v>
      </c>
      <c r="J374" s="234">
        <f t="shared" si="18"/>
        <v>0.31659999999999999</v>
      </c>
      <c r="K374" s="234">
        <f t="shared" si="18"/>
        <v>0.85540000000000005</v>
      </c>
      <c r="M374" s="232">
        <v>168</v>
      </c>
      <c r="N374" s="240">
        <v>0.1681</v>
      </c>
      <c r="O374" s="234">
        <f t="shared" si="16"/>
        <v>0.1966</v>
      </c>
      <c r="P374" s="234">
        <f t="shared" si="16"/>
        <v>0.34399999999999997</v>
      </c>
      <c r="Q374" s="234">
        <f t="shared" si="16"/>
        <v>0.92959999999999998</v>
      </c>
    </row>
    <row r="375" spans="1:17" s="212" customFormat="1" ht="13.5" customHeight="1" x14ac:dyDescent="0.2">
      <c r="A375" s="232">
        <v>169</v>
      </c>
      <c r="B375" s="240">
        <v>0.1691</v>
      </c>
      <c r="C375" s="236">
        <v>0.16619999999999999</v>
      </c>
      <c r="D375" s="236">
        <v>0.2908</v>
      </c>
      <c r="E375" s="242">
        <v>0.78590000000000004</v>
      </c>
      <c r="F375" s="203"/>
      <c r="G375" s="232">
        <v>169</v>
      </c>
      <c r="H375" s="240">
        <v>0.1691</v>
      </c>
      <c r="I375" s="234">
        <f t="shared" si="18"/>
        <v>0.182</v>
      </c>
      <c r="J375" s="234">
        <f t="shared" si="18"/>
        <v>0.31840000000000002</v>
      </c>
      <c r="K375" s="234">
        <f t="shared" si="18"/>
        <v>0.86060000000000003</v>
      </c>
      <c r="M375" s="232">
        <v>169</v>
      </c>
      <c r="N375" s="240">
        <v>0.1691</v>
      </c>
      <c r="O375" s="234">
        <f t="shared" ref="O375:Q406" si="19">ROUND(C375*(1+19%),4)</f>
        <v>0.1978</v>
      </c>
      <c r="P375" s="234">
        <f t="shared" si="19"/>
        <v>0.34610000000000002</v>
      </c>
      <c r="Q375" s="234">
        <f t="shared" si="19"/>
        <v>0.93520000000000003</v>
      </c>
    </row>
    <row r="376" spans="1:17" s="212" customFormat="1" ht="13.5" customHeight="1" x14ac:dyDescent="0.2">
      <c r="A376" s="232">
        <v>170</v>
      </c>
      <c r="B376" s="240">
        <v>0.1701</v>
      </c>
      <c r="C376" s="236">
        <v>0.16719999999999999</v>
      </c>
      <c r="D376" s="236">
        <v>0.29249999999999998</v>
      </c>
      <c r="E376" s="242">
        <v>0.79049999999999998</v>
      </c>
      <c r="F376" s="203"/>
      <c r="G376" s="232">
        <v>170</v>
      </c>
      <c r="H376" s="240">
        <v>0.1701</v>
      </c>
      <c r="I376" s="234">
        <f t="shared" si="18"/>
        <v>0.18310000000000001</v>
      </c>
      <c r="J376" s="234">
        <f t="shared" si="18"/>
        <v>0.32029999999999997</v>
      </c>
      <c r="K376" s="234">
        <f t="shared" si="18"/>
        <v>0.86560000000000004</v>
      </c>
      <c r="M376" s="232">
        <v>170</v>
      </c>
      <c r="N376" s="240">
        <v>0.1701</v>
      </c>
      <c r="O376" s="234">
        <f t="shared" si="19"/>
        <v>0.19900000000000001</v>
      </c>
      <c r="P376" s="234">
        <f t="shared" si="19"/>
        <v>0.34810000000000002</v>
      </c>
      <c r="Q376" s="234">
        <f t="shared" si="19"/>
        <v>0.94069999999999998</v>
      </c>
    </row>
    <row r="377" spans="1:17" s="212" customFormat="1" ht="13.5" customHeight="1" x14ac:dyDescent="0.2">
      <c r="A377" s="232">
        <v>171</v>
      </c>
      <c r="B377" s="240">
        <v>0.1711</v>
      </c>
      <c r="C377" s="236">
        <v>0.16819999999999999</v>
      </c>
      <c r="D377" s="236">
        <v>0.29420000000000002</v>
      </c>
      <c r="E377" s="242">
        <v>0.79520000000000002</v>
      </c>
      <c r="F377" s="203"/>
      <c r="G377" s="232">
        <v>171</v>
      </c>
      <c r="H377" s="240">
        <v>0.1711</v>
      </c>
      <c r="I377" s="234">
        <f t="shared" si="18"/>
        <v>0.1842</v>
      </c>
      <c r="J377" s="234">
        <f t="shared" si="18"/>
        <v>0.3221</v>
      </c>
      <c r="K377" s="234">
        <f t="shared" si="18"/>
        <v>0.87070000000000003</v>
      </c>
      <c r="M377" s="232">
        <v>171</v>
      </c>
      <c r="N377" s="240">
        <v>0.1711</v>
      </c>
      <c r="O377" s="234">
        <f t="shared" si="19"/>
        <v>0.20019999999999999</v>
      </c>
      <c r="P377" s="234">
        <f t="shared" si="19"/>
        <v>0.35010000000000002</v>
      </c>
      <c r="Q377" s="234">
        <f t="shared" si="19"/>
        <v>0.94630000000000003</v>
      </c>
    </row>
    <row r="378" spans="1:17" s="212" customFormat="1" ht="13.5" customHeight="1" x14ac:dyDescent="0.2">
      <c r="A378" s="232">
        <v>172</v>
      </c>
      <c r="B378" s="240">
        <v>0.1721</v>
      </c>
      <c r="C378" s="236">
        <v>0.16919999999999999</v>
      </c>
      <c r="D378" s="236">
        <v>0.29599999999999999</v>
      </c>
      <c r="E378" s="242">
        <v>0.79979999999999996</v>
      </c>
      <c r="F378" s="203"/>
      <c r="G378" s="232">
        <v>172</v>
      </c>
      <c r="H378" s="240">
        <v>0.1721</v>
      </c>
      <c r="I378" s="234">
        <f t="shared" si="18"/>
        <v>0.18529999999999999</v>
      </c>
      <c r="J378" s="234">
        <f t="shared" si="18"/>
        <v>0.3241</v>
      </c>
      <c r="K378" s="234">
        <f t="shared" si="18"/>
        <v>0.87580000000000002</v>
      </c>
      <c r="M378" s="232">
        <v>172</v>
      </c>
      <c r="N378" s="240">
        <v>0.1721</v>
      </c>
      <c r="O378" s="234">
        <f t="shared" si="19"/>
        <v>0.20130000000000001</v>
      </c>
      <c r="P378" s="234">
        <f t="shared" si="19"/>
        <v>0.35220000000000001</v>
      </c>
      <c r="Q378" s="234">
        <f t="shared" si="19"/>
        <v>0.95179999999999998</v>
      </c>
    </row>
    <row r="379" spans="1:17" s="212" customFormat="1" ht="13.5" customHeight="1" x14ac:dyDescent="0.2">
      <c r="A379" s="232">
        <v>173</v>
      </c>
      <c r="B379" s="240">
        <v>0.1731</v>
      </c>
      <c r="C379" s="236">
        <v>0.17019999999999999</v>
      </c>
      <c r="D379" s="236">
        <v>0.29770000000000002</v>
      </c>
      <c r="E379" s="242">
        <v>0.80449999999999999</v>
      </c>
      <c r="F379" s="203"/>
      <c r="G379" s="232">
        <v>173</v>
      </c>
      <c r="H379" s="240">
        <v>0.1731</v>
      </c>
      <c r="I379" s="234">
        <f t="shared" si="18"/>
        <v>0.18640000000000001</v>
      </c>
      <c r="J379" s="234">
        <f t="shared" si="18"/>
        <v>0.32600000000000001</v>
      </c>
      <c r="K379" s="234">
        <f t="shared" si="18"/>
        <v>0.88090000000000002</v>
      </c>
      <c r="M379" s="232">
        <v>173</v>
      </c>
      <c r="N379" s="240">
        <v>0.1731</v>
      </c>
      <c r="O379" s="234">
        <f t="shared" si="19"/>
        <v>0.20250000000000001</v>
      </c>
      <c r="P379" s="234">
        <f t="shared" si="19"/>
        <v>0.3543</v>
      </c>
      <c r="Q379" s="234">
        <f t="shared" si="19"/>
        <v>0.95740000000000003</v>
      </c>
    </row>
    <row r="380" spans="1:17" s="212" customFormat="1" ht="13.5" customHeight="1" x14ac:dyDescent="0.2">
      <c r="A380" s="232">
        <v>174</v>
      </c>
      <c r="B380" s="240">
        <v>0.1741</v>
      </c>
      <c r="C380" s="236">
        <v>0.1711</v>
      </c>
      <c r="D380" s="236">
        <v>0.2994</v>
      </c>
      <c r="E380" s="242">
        <v>0.80910000000000004</v>
      </c>
      <c r="F380" s="203"/>
      <c r="G380" s="232">
        <v>174</v>
      </c>
      <c r="H380" s="240">
        <v>0.1741</v>
      </c>
      <c r="I380" s="234">
        <f t="shared" si="18"/>
        <v>0.18740000000000001</v>
      </c>
      <c r="J380" s="234">
        <f t="shared" si="18"/>
        <v>0.32779999999999998</v>
      </c>
      <c r="K380" s="234">
        <f t="shared" si="18"/>
        <v>0.88600000000000001</v>
      </c>
      <c r="M380" s="232">
        <v>174</v>
      </c>
      <c r="N380" s="240">
        <v>0.1741</v>
      </c>
      <c r="O380" s="234">
        <f t="shared" si="19"/>
        <v>0.2036</v>
      </c>
      <c r="P380" s="234">
        <f t="shared" si="19"/>
        <v>0.35630000000000001</v>
      </c>
      <c r="Q380" s="234">
        <f t="shared" si="19"/>
        <v>0.96279999999999999</v>
      </c>
    </row>
    <row r="381" spans="1:17" s="212" customFormat="1" ht="13.5" customHeight="1" x14ac:dyDescent="0.2">
      <c r="A381" s="232">
        <v>175</v>
      </c>
      <c r="B381" s="240">
        <v>0.17510000000000001</v>
      </c>
      <c r="C381" s="236">
        <v>0.1721</v>
      </c>
      <c r="D381" s="236">
        <v>0.30109999999999998</v>
      </c>
      <c r="E381" s="242">
        <v>0.81369999999999998</v>
      </c>
      <c r="F381" s="203"/>
      <c r="G381" s="232">
        <v>175</v>
      </c>
      <c r="H381" s="240">
        <v>0.17510000000000001</v>
      </c>
      <c r="I381" s="234">
        <f t="shared" si="18"/>
        <v>0.18840000000000001</v>
      </c>
      <c r="J381" s="234">
        <f t="shared" si="18"/>
        <v>0.32969999999999999</v>
      </c>
      <c r="K381" s="234">
        <f t="shared" si="18"/>
        <v>0.89100000000000001</v>
      </c>
      <c r="M381" s="232">
        <v>175</v>
      </c>
      <c r="N381" s="240">
        <v>0.17510000000000001</v>
      </c>
      <c r="O381" s="234">
        <f t="shared" si="19"/>
        <v>0.20480000000000001</v>
      </c>
      <c r="P381" s="234">
        <f t="shared" si="19"/>
        <v>0.35830000000000001</v>
      </c>
      <c r="Q381" s="234">
        <f t="shared" si="19"/>
        <v>0.96830000000000005</v>
      </c>
    </row>
    <row r="382" spans="1:17" s="212" customFormat="1" ht="13.5" customHeight="1" x14ac:dyDescent="0.2">
      <c r="A382" s="232">
        <v>176</v>
      </c>
      <c r="B382" s="240">
        <v>0.17610000000000001</v>
      </c>
      <c r="C382" s="236">
        <v>0.1731</v>
      </c>
      <c r="D382" s="236">
        <v>0.30280000000000001</v>
      </c>
      <c r="E382" s="242">
        <v>0.81840000000000002</v>
      </c>
      <c r="F382" s="203"/>
      <c r="G382" s="232">
        <v>176</v>
      </c>
      <c r="H382" s="240">
        <v>0.17610000000000001</v>
      </c>
      <c r="I382" s="234">
        <f t="shared" si="18"/>
        <v>0.1895</v>
      </c>
      <c r="J382" s="234">
        <f t="shared" si="18"/>
        <v>0.33160000000000001</v>
      </c>
      <c r="K382" s="234">
        <f t="shared" si="18"/>
        <v>0.89610000000000001</v>
      </c>
      <c r="M382" s="232">
        <v>176</v>
      </c>
      <c r="N382" s="240">
        <v>0.17610000000000001</v>
      </c>
      <c r="O382" s="234">
        <f t="shared" si="19"/>
        <v>0.20599999999999999</v>
      </c>
      <c r="P382" s="234">
        <f t="shared" si="19"/>
        <v>0.36030000000000001</v>
      </c>
      <c r="Q382" s="234">
        <f t="shared" si="19"/>
        <v>0.97389999999999999</v>
      </c>
    </row>
    <row r="383" spans="1:17" s="212" customFormat="1" ht="13.5" customHeight="1" x14ac:dyDescent="0.2">
      <c r="A383" s="232">
        <v>177</v>
      </c>
      <c r="B383" s="240">
        <v>0.17710000000000001</v>
      </c>
      <c r="C383" s="236">
        <v>0.1741</v>
      </c>
      <c r="D383" s="236">
        <v>0.30449999999999999</v>
      </c>
      <c r="E383" s="242">
        <v>0.82299999999999995</v>
      </c>
      <c r="F383" s="203"/>
      <c r="G383" s="232">
        <v>177</v>
      </c>
      <c r="H383" s="240">
        <v>0.17710000000000001</v>
      </c>
      <c r="I383" s="234">
        <f t="shared" si="18"/>
        <v>0.19059999999999999</v>
      </c>
      <c r="J383" s="234">
        <f t="shared" si="18"/>
        <v>0.33339999999999997</v>
      </c>
      <c r="K383" s="234">
        <f t="shared" si="18"/>
        <v>0.9012</v>
      </c>
      <c r="M383" s="232">
        <v>177</v>
      </c>
      <c r="N383" s="240">
        <v>0.17710000000000001</v>
      </c>
      <c r="O383" s="234">
        <f t="shared" si="19"/>
        <v>0.2072</v>
      </c>
      <c r="P383" s="234">
        <f t="shared" si="19"/>
        <v>0.3624</v>
      </c>
      <c r="Q383" s="234">
        <f t="shared" si="19"/>
        <v>0.97940000000000005</v>
      </c>
    </row>
    <row r="384" spans="1:17" s="212" customFormat="1" ht="13.5" customHeight="1" x14ac:dyDescent="0.2">
      <c r="A384" s="232">
        <v>178</v>
      </c>
      <c r="B384" s="240">
        <v>0.17810000000000001</v>
      </c>
      <c r="C384" s="236">
        <v>0.17510000000000001</v>
      </c>
      <c r="D384" s="236">
        <v>0.30630000000000002</v>
      </c>
      <c r="E384" s="242">
        <v>0.82769999999999999</v>
      </c>
      <c r="F384" s="203"/>
      <c r="G384" s="232">
        <v>178</v>
      </c>
      <c r="H384" s="240">
        <v>0.17810000000000001</v>
      </c>
      <c r="I384" s="234">
        <f t="shared" si="18"/>
        <v>0.19170000000000001</v>
      </c>
      <c r="J384" s="234">
        <f t="shared" si="18"/>
        <v>0.33539999999999998</v>
      </c>
      <c r="K384" s="234">
        <f t="shared" si="18"/>
        <v>0.90629999999999999</v>
      </c>
      <c r="M384" s="232">
        <v>178</v>
      </c>
      <c r="N384" s="240">
        <v>0.17810000000000001</v>
      </c>
      <c r="O384" s="234">
        <f t="shared" si="19"/>
        <v>0.2084</v>
      </c>
      <c r="P384" s="234">
        <f t="shared" si="19"/>
        <v>0.36449999999999999</v>
      </c>
      <c r="Q384" s="234">
        <f t="shared" si="19"/>
        <v>0.98499999999999999</v>
      </c>
    </row>
    <row r="385" spans="1:17" s="212" customFormat="1" ht="13.5" customHeight="1" x14ac:dyDescent="0.2">
      <c r="A385" s="232">
        <v>179</v>
      </c>
      <c r="B385" s="240">
        <v>0.17910000000000001</v>
      </c>
      <c r="C385" s="236">
        <v>0.17610000000000001</v>
      </c>
      <c r="D385" s="236">
        <v>0.308</v>
      </c>
      <c r="E385" s="242">
        <v>0.83230000000000004</v>
      </c>
      <c r="F385" s="203"/>
      <c r="G385" s="232">
        <v>179</v>
      </c>
      <c r="H385" s="240">
        <v>0.17910000000000001</v>
      </c>
      <c r="I385" s="234">
        <f t="shared" si="18"/>
        <v>0.1928</v>
      </c>
      <c r="J385" s="234">
        <f t="shared" si="18"/>
        <v>0.33729999999999999</v>
      </c>
      <c r="K385" s="234">
        <f t="shared" si="18"/>
        <v>0.91139999999999999</v>
      </c>
      <c r="M385" s="232">
        <v>179</v>
      </c>
      <c r="N385" s="240">
        <v>0.17910000000000001</v>
      </c>
      <c r="O385" s="234">
        <f t="shared" si="19"/>
        <v>0.20960000000000001</v>
      </c>
      <c r="P385" s="234">
        <f t="shared" si="19"/>
        <v>0.36649999999999999</v>
      </c>
      <c r="Q385" s="234">
        <f t="shared" si="19"/>
        <v>0.99039999999999995</v>
      </c>
    </row>
    <row r="386" spans="1:17" s="212" customFormat="1" ht="13.5" customHeight="1" x14ac:dyDescent="0.2">
      <c r="A386" s="232">
        <v>180</v>
      </c>
      <c r="B386" s="240">
        <v>0.18010000000000001</v>
      </c>
      <c r="C386" s="236">
        <v>0.17699999999999999</v>
      </c>
      <c r="D386" s="236">
        <v>0.30969999999999998</v>
      </c>
      <c r="E386" s="242">
        <v>0.83699999999999997</v>
      </c>
      <c r="F386" s="203"/>
      <c r="G386" s="232">
        <v>180</v>
      </c>
      <c r="H386" s="240">
        <v>0.18010000000000001</v>
      </c>
      <c r="I386" s="234">
        <f t="shared" si="18"/>
        <v>0.1938</v>
      </c>
      <c r="J386" s="234">
        <f t="shared" si="18"/>
        <v>0.33910000000000001</v>
      </c>
      <c r="K386" s="234">
        <f t="shared" si="18"/>
        <v>0.91649999999999998</v>
      </c>
      <c r="M386" s="232">
        <v>180</v>
      </c>
      <c r="N386" s="240">
        <v>0.18010000000000001</v>
      </c>
      <c r="O386" s="234">
        <f t="shared" si="19"/>
        <v>0.21060000000000001</v>
      </c>
      <c r="P386" s="234">
        <f t="shared" si="19"/>
        <v>0.36849999999999999</v>
      </c>
      <c r="Q386" s="234">
        <f t="shared" si="19"/>
        <v>0.996</v>
      </c>
    </row>
    <row r="387" spans="1:17" s="212" customFormat="1" ht="13.5" customHeight="1" x14ac:dyDescent="0.2">
      <c r="A387" s="232">
        <v>181</v>
      </c>
      <c r="B387" s="240">
        <v>0.18110000000000001</v>
      </c>
      <c r="C387" s="236">
        <v>0.17799999999999999</v>
      </c>
      <c r="D387" s="236">
        <v>0.31140000000000001</v>
      </c>
      <c r="E387" s="242">
        <v>0.84160000000000001</v>
      </c>
      <c r="F387" s="203"/>
      <c r="G387" s="232">
        <v>181</v>
      </c>
      <c r="H387" s="240">
        <v>0.18110000000000001</v>
      </c>
      <c r="I387" s="234">
        <f t="shared" si="18"/>
        <v>0.19489999999999999</v>
      </c>
      <c r="J387" s="234">
        <f t="shared" si="18"/>
        <v>0.34100000000000003</v>
      </c>
      <c r="K387" s="234">
        <f t="shared" si="18"/>
        <v>0.92159999999999997</v>
      </c>
      <c r="M387" s="232">
        <v>181</v>
      </c>
      <c r="N387" s="240">
        <v>0.18110000000000001</v>
      </c>
      <c r="O387" s="234">
        <f t="shared" si="19"/>
        <v>0.21179999999999999</v>
      </c>
      <c r="P387" s="234">
        <f t="shared" si="19"/>
        <v>0.37059999999999998</v>
      </c>
      <c r="Q387" s="234">
        <f t="shared" si="19"/>
        <v>1.0015000000000001</v>
      </c>
    </row>
    <row r="388" spans="1:17" s="212" customFormat="1" ht="13.5" customHeight="1" x14ac:dyDescent="0.2">
      <c r="A388" s="232">
        <v>182</v>
      </c>
      <c r="B388" s="240">
        <v>0.18210000000000001</v>
      </c>
      <c r="C388" s="236">
        <v>0.17899999999999999</v>
      </c>
      <c r="D388" s="236">
        <v>0.31309999999999999</v>
      </c>
      <c r="E388" s="242">
        <v>0.84630000000000005</v>
      </c>
      <c r="F388" s="203"/>
      <c r="G388" s="232">
        <v>182</v>
      </c>
      <c r="H388" s="240">
        <v>0.18210000000000001</v>
      </c>
      <c r="I388" s="234">
        <f t="shared" si="18"/>
        <v>0.19600000000000001</v>
      </c>
      <c r="J388" s="234">
        <f t="shared" si="18"/>
        <v>0.34279999999999999</v>
      </c>
      <c r="K388" s="234">
        <f t="shared" si="18"/>
        <v>0.92669999999999997</v>
      </c>
      <c r="M388" s="232">
        <v>182</v>
      </c>
      <c r="N388" s="240">
        <v>0.18210000000000001</v>
      </c>
      <c r="O388" s="234">
        <f t="shared" si="19"/>
        <v>0.21299999999999999</v>
      </c>
      <c r="P388" s="234">
        <f t="shared" si="19"/>
        <v>0.37259999999999999</v>
      </c>
      <c r="Q388" s="234">
        <f t="shared" si="19"/>
        <v>1.0071000000000001</v>
      </c>
    </row>
    <row r="389" spans="1:17" s="212" customFormat="1" ht="13.5" customHeight="1" x14ac:dyDescent="0.2">
      <c r="A389" s="232">
        <v>183</v>
      </c>
      <c r="B389" s="240">
        <v>0.18310000000000001</v>
      </c>
      <c r="C389" s="236">
        <v>0.18</v>
      </c>
      <c r="D389" s="236">
        <v>0.31490000000000001</v>
      </c>
      <c r="E389" s="242">
        <v>0.85089999999999999</v>
      </c>
      <c r="F389" s="203"/>
      <c r="G389" s="232">
        <v>183</v>
      </c>
      <c r="H389" s="240">
        <v>0.18310000000000001</v>
      </c>
      <c r="I389" s="234">
        <f t="shared" si="18"/>
        <v>0.1971</v>
      </c>
      <c r="J389" s="234">
        <f t="shared" si="18"/>
        <v>0.3448</v>
      </c>
      <c r="K389" s="234">
        <f t="shared" si="18"/>
        <v>0.93169999999999997</v>
      </c>
      <c r="M389" s="232">
        <v>183</v>
      </c>
      <c r="N389" s="240">
        <v>0.18310000000000001</v>
      </c>
      <c r="O389" s="234">
        <f t="shared" si="19"/>
        <v>0.2142</v>
      </c>
      <c r="P389" s="234">
        <f t="shared" si="19"/>
        <v>0.37469999999999998</v>
      </c>
      <c r="Q389" s="234">
        <f t="shared" si="19"/>
        <v>1.0125999999999999</v>
      </c>
    </row>
    <row r="390" spans="1:17" s="212" customFormat="1" ht="13.5" customHeight="1" x14ac:dyDescent="0.2">
      <c r="A390" s="232">
        <v>184</v>
      </c>
      <c r="B390" s="240">
        <v>0.18410000000000001</v>
      </c>
      <c r="C390" s="236">
        <v>0.18099999999999999</v>
      </c>
      <c r="D390" s="236">
        <v>0.31659999999999999</v>
      </c>
      <c r="E390" s="242">
        <v>0.85560000000000003</v>
      </c>
      <c r="F390" s="203"/>
      <c r="G390" s="232">
        <v>184</v>
      </c>
      <c r="H390" s="240">
        <v>0.18410000000000001</v>
      </c>
      <c r="I390" s="234">
        <f t="shared" si="18"/>
        <v>0.19819999999999999</v>
      </c>
      <c r="J390" s="234">
        <f t="shared" si="18"/>
        <v>0.34670000000000001</v>
      </c>
      <c r="K390" s="234">
        <f t="shared" si="18"/>
        <v>0.93689999999999996</v>
      </c>
      <c r="M390" s="232">
        <v>184</v>
      </c>
      <c r="N390" s="240">
        <v>0.18410000000000001</v>
      </c>
      <c r="O390" s="234">
        <f t="shared" si="19"/>
        <v>0.21540000000000001</v>
      </c>
      <c r="P390" s="234">
        <f t="shared" si="19"/>
        <v>0.37680000000000002</v>
      </c>
      <c r="Q390" s="234">
        <f t="shared" si="19"/>
        <v>1.0182</v>
      </c>
    </row>
    <row r="391" spans="1:17" s="212" customFormat="1" ht="13.5" customHeight="1" x14ac:dyDescent="0.2">
      <c r="A391" s="232">
        <v>185</v>
      </c>
      <c r="B391" s="240">
        <v>0.18509999999999999</v>
      </c>
      <c r="C391" s="236">
        <v>0.182</v>
      </c>
      <c r="D391" s="236">
        <v>0.31830000000000003</v>
      </c>
      <c r="E391" s="242">
        <v>0.86019999999999996</v>
      </c>
      <c r="F391" s="203"/>
      <c r="G391" s="232">
        <v>185</v>
      </c>
      <c r="H391" s="240">
        <v>0.18509999999999999</v>
      </c>
      <c r="I391" s="234">
        <f t="shared" si="18"/>
        <v>0.1993</v>
      </c>
      <c r="J391" s="234">
        <f t="shared" si="18"/>
        <v>0.34849999999999998</v>
      </c>
      <c r="K391" s="234">
        <f t="shared" si="18"/>
        <v>0.94189999999999996</v>
      </c>
      <c r="M391" s="232">
        <v>185</v>
      </c>
      <c r="N391" s="240">
        <v>0.18509999999999999</v>
      </c>
      <c r="O391" s="234">
        <f t="shared" si="19"/>
        <v>0.21659999999999999</v>
      </c>
      <c r="P391" s="234">
        <f t="shared" si="19"/>
        <v>0.37880000000000003</v>
      </c>
      <c r="Q391" s="234">
        <f t="shared" si="19"/>
        <v>1.0236000000000001</v>
      </c>
    </row>
    <row r="392" spans="1:17" s="212" customFormat="1" ht="13.5" customHeight="1" x14ac:dyDescent="0.2">
      <c r="A392" s="232">
        <v>186</v>
      </c>
      <c r="B392" s="240">
        <v>0.18609999999999999</v>
      </c>
      <c r="C392" s="236">
        <v>0.18290000000000001</v>
      </c>
      <c r="D392" s="236">
        <v>0.32</v>
      </c>
      <c r="E392" s="242">
        <v>0.8649</v>
      </c>
      <c r="F392" s="203"/>
      <c r="G392" s="232">
        <v>186</v>
      </c>
      <c r="H392" s="240">
        <v>0.18609999999999999</v>
      </c>
      <c r="I392" s="234">
        <f t="shared" si="18"/>
        <v>0.20030000000000001</v>
      </c>
      <c r="J392" s="234">
        <f t="shared" si="18"/>
        <v>0.35039999999999999</v>
      </c>
      <c r="K392" s="234">
        <f t="shared" si="18"/>
        <v>0.94710000000000005</v>
      </c>
      <c r="M392" s="232">
        <v>186</v>
      </c>
      <c r="N392" s="240">
        <v>0.18609999999999999</v>
      </c>
      <c r="O392" s="234">
        <f t="shared" si="19"/>
        <v>0.2177</v>
      </c>
      <c r="P392" s="234">
        <f t="shared" si="19"/>
        <v>0.38080000000000003</v>
      </c>
      <c r="Q392" s="234">
        <f t="shared" si="19"/>
        <v>1.0291999999999999</v>
      </c>
    </row>
    <row r="393" spans="1:17" s="212" customFormat="1" ht="13.5" customHeight="1" x14ac:dyDescent="0.2">
      <c r="A393" s="232">
        <v>187</v>
      </c>
      <c r="B393" s="240">
        <v>0.18709999999999999</v>
      </c>
      <c r="C393" s="236">
        <v>0.18390000000000001</v>
      </c>
      <c r="D393" s="236">
        <v>0.32169999999999999</v>
      </c>
      <c r="E393" s="242">
        <v>0.86950000000000005</v>
      </c>
      <c r="F393" s="203"/>
      <c r="G393" s="232">
        <v>187</v>
      </c>
      <c r="H393" s="240">
        <v>0.18709999999999999</v>
      </c>
      <c r="I393" s="234">
        <f t="shared" si="18"/>
        <v>0.2014</v>
      </c>
      <c r="J393" s="234">
        <f t="shared" si="18"/>
        <v>0.3523</v>
      </c>
      <c r="K393" s="234">
        <f t="shared" si="18"/>
        <v>0.95209999999999995</v>
      </c>
      <c r="M393" s="232">
        <v>187</v>
      </c>
      <c r="N393" s="240">
        <v>0.18709999999999999</v>
      </c>
      <c r="O393" s="234">
        <f t="shared" si="19"/>
        <v>0.21879999999999999</v>
      </c>
      <c r="P393" s="234">
        <f t="shared" si="19"/>
        <v>0.38279999999999997</v>
      </c>
      <c r="Q393" s="234">
        <f t="shared" si="19"/>
        <v>1.0347</v>
      </c>
    </row>
    <row r="394" spans="1:17" s="212" customFormat="1" ht="13.5" customHeight="1" x14ac:dyDescent="0.2">
      <c r="A394" s="232">
        <v>188</v>
      </c>
      <c r="B394" s="240">
        <v>0.18809999999999999</v>
      </c>
      <c r="C394" s="236">
        <v>0.18490000000000001</v>
      </c>
      <c r="D394" s="236">
        <v>0.32350000000000001</v>
      </c>
      <c r="E394" s="242">
        <v>0.87419999999999998</v>
      </c>
      <c r="F394" s="203"/>
      <c r="G394" s="232">
        <v>188</v>
      </c>
      <c r="H394" s="240">
        <v>0.18809999999999999</v>
      </c>
      <c r="I394" s="234">
        <f t="shared" si="18"/>
        <v>0.20250000000000001</v>
      </c>
      <c r="J394" s="234">
        <f t="shared" si="18"/>
        <v>0.35420000000000001</v>
      </c>
      <c r="K394" s="234">
        <f t="shared" si="18"/>
        <v>0.95720000000000005</v>
      </c>
      <c r="M394" s="232">
        <v>188</v>
      </c>
      <c r="N394" s="240">
        <v>0.18809999999999999</v>
      </c>
      <c r="O394" s="234">
        <f t="shared" si="19"/>
        <v>0.22</v>
      </c>
      <c r="P394" s="234">
        <f t="shared" si="19"/>
        <v>0.38500000000000001</v>
      </c>
      <c r="Q394" s="234">
        <f t="shared" si="19"/>
        <v>1.0403</v>
      </c>
    </row>
    <row r="395" spans="1:17" s="212" customFormat="1" ht="13.5" customHeight="1" x14ac:dyDescent="0.2">
      <c r="A395" s="232">
        <v>189</v>
      </c>
      <c r="B395" s="240">
        <v>0.18909999999999999</v>
      </c>
      <c r="C395" s="236">
        <v>0.18590000000000001</v>
      </c>
      <c r="D395" s="236">
        <v>0.32519999999999999</v>
      </c>
      <c r="E395" s="242">
        <v>0.87880000000000003</v>
      </c>
      <c r="F395" s="203"/>
      <c r="G395" s="232">
        <v>189</v>
      </c>
      <c r="H395" s="240">
        <v>0.18909999999999999</v>
      </c>
      <c r="I395" s="234">
        <f t="shared" si="18"/>
        <v>0.2036</v>
      </c>
      <c r="J395" s="234">
        <f t="shared" si="18"/>
        <v>0.35610000000000003</v>
      </c>
      <c r="K395" s="234">
        <f t="shared" si="18"/>
        <v>0.96230000000000004</v>
      </c>
      <c r="M395" s="232">
        <v>189</v>
      </c>
      <c r="N395" s="240">
        <v>0.18909999999999999</v>
      </c>
      <c r="O395" s="234">
        <f t="shared" si="19"/>
        <v>0.22120000000000001</v>
      </c>
      <c r="P395" s="234">
        <f t="shared" si="19"/>
        <v>0.38700000000000001</v>
      </c>
      <c r="Q395" s="234">
        <f t="shared" si="19"/>
        <v>1.0458000000000001</v>
      </c>
    </row>
    <row r="396" spans="1:17" s="212" customFormat="1" ht="13.5" customHeight="1" x14ac:dyDescent="0.2">
      <c r="A396" s="232">
        <v>190</v>
      </c>
      <c r="B396" s="240">
        <v>0.19009999999999999</v>
      </c>
      <c r="C396" s="236">
        <v>0.18690000000000001</v>
      </c>
      <c r="D396" s="236">
        <v>0.32690000000000002</v>
      </c>
      <c r="E396" s="242">
        <v>0.88349999999999995</v>
      </c>
      <c r="F396" s="203"/>
      <c r="G396" s="232">
        <v>190</v>
      </c>
      <c r="H396" s="240">
        <v>0.19009999999999999</v>
      </c>
      <c r="I396" s="234">
        <f t="shared" si="18"/>
        <v>0.20469999999999999</v>
      </c>
      <c r="J396" s="234">
        <f t="shared" si="18"/>
        <v>0.35799999999999998</v>
      </c>
      <c r="K396" s="234">
        <f t="shared" si="18"/>
        <v>0.96740000000000004</v>
      </c>
      <c r="M396" s="232">
        <v>190</v>
      </c>
      <c r="N396" s="240">
        <v>0.19009999999999999</v>
      </c>
      <c r="O396" s="234">
        <f t="shared" si="19"/>
        <v>0.22239999999999999</v>
      </c>
      <c r="P396" s="234">
        <f t="shared" si="19"/>
        <v>0.38900000000000001</v>
      </c>
      <c r="Q396" s="234">
        <f t="shared" si="19"/>
        <v>1.0513999999999999</v>
      </c>
    </row>
    <row r="397" spans="1:17" s="212" customFormat="1" ht="13.5" customHeight="1" x14ac:dyDescent="0.2">
      <c r="A397" s="232">
        <v>191</v>
      </c>
      <c r="B397" s="240">
        <v>0.19109999999999999</v>
      </c>
      <c r="C397" s="236">
        <v>0.18790000000000001</v>
      </c>
      <c r="D397" s="236">
        <v>0.3286</v>
      </c>
      <c r="E397" s="242">
        <v>0.8881</v>
      </c>
      <c r="F397" s="203"/>
      <c r="G397" s="232">
        <v>191</v>
      </c>
      <c r="H397" s="240">
        <v>0.19109999999999999</v>
      </c>
      <c r="I397" s="234">
        <f t="shared" si="18"/>
        <v>0.20580000000000001</v>
      </c>
      <c r="J397" s="234">
        <f t="shared" si="18"/>
        <v>0.35980000000000001</v>
      </c>
      <c r="K397" s="234">
        <f t="shared" si="18"/>
        <v>0.97250000000000003</v>
      </c>
      <c r="M397" s="232">
        <v>191</v>
      </c>
      <c r="N397" s="240">
        <v>0.19109999999999999</v>
      </c>
      <c r="O397" s="234">
        <f t="shared" si="19"/>
        <v>0.22359999999999999</v>
      </c>
      <c r="P397" s="234">
        <f t="shared" si="19"/>
        <v>0.39100000000000001</v>
      </c>
      <c r="Q397" s="234">
        <f t="shared" si="19"/>
        <v>1.0568</v>
      </c>
    </row>
    <row r="398" spans="1:17" s="212" customFormat="1" ht="13.5" customHeight="1" x14ac:dyDescent="0.2">
      <c r="A398" s="232">
        <v>192</v>
      </c>
      <c r="B398" s="240">
        <v>0.19209999999999999</v>
      </c>
      <c r="C398" s="236">
        <v>0.1888</v>
      </c>
      <c r="D398" s="236">
        <v>0.33029999999999998</v>
      </c>
      <c r="E398" s="242">
        <v>0.89280000000000004</v>
      </c>
      <c r="F398" s="203"/>
      <c r="G398" s="232">
        <v>192</v>
      </c>
      <c r="H398" s="240">
        <v>0.19209999999999999</v>
      </c>
      <c r="I398" s="234">
        <f t="shared" si="18"/>
        <v>0.20669999999999999</v>
      </c>
      <c r="J398" s="234">
        <f t="shared" si="18"/>
        <v>0.36170000000000002</v>
      </c>
      <c r="K398" s="234">
        <f t="shared" si="18"/>
        <v>0.97760000000000002</v>
      </c>
      <c r="M398" s="232">
        <v>192</v>
      </c>
      <c r="N398" s="240">
        <v>0.19209999999999999</v>
      </c>
      <c r="O398" s="234">
        <f t="shared" si="19"/>
        <v>0.22470000000000001</v>
      </c>
      <c r="P398" s="234">
        <f t="shared" si="19"/>
        <v>0.3931</v>
      </c>
      <c r="Q398" s="234">
        <f t="shared" si="19"/>
        <v>1.0624</v>
      </c>
    </row>
    <row r="399" spans="1:17" s="212" customFormat="1" ht="13.5" customHeight="1" x14ac:dyDescent="0.2">
      <c r="A399" s="232">
        <v>193</v>
      </c>
      <c r="B399" s="240">
        <v>0.19309999999999999</v>
      </c>
      <c r="C399" s="236">
        <v>0.1898</v>
      </c>
      <c r="D399" s="236">
        <v>0.33210000000000001</v>
      </c>
      <c r="E399" s="242">
        <v>0.89739999999999998</v>
      </c>
      <c r="F399" s="203"/>
      <c r="G399" s="232">
        <v>193</v>
      </c>
      <c r="H399" s="240">
        <v>0.19309999999999999</v>
      </c>
      <c r="I399" s="234">
        <f t="shared" si="18"/>
        <v>0.20780000000000001</v>
      </c>
      <c r="J399" s="234">
        <f t="shared" si="18"/>
        <v>0.36359999999999998</v>
      </c>
      <c r="K399" s="234">
        <f t="shared" si="18"/>
        <v>0.98270000000000002</v>
      </c>
      <c r="M399" s="232">
        <v>193</v>
      </c>
      <c r="N399" s="240">
        <v>0.19309999999999999</v>
      </c>
      <c r="O399" s="234">
        <f t="shared" si="19"/>
        <v>0.22589999999999999</v>
      </c>
      <c r="P399" s="234">
        <f t="shared" si="19"/>
        <v>0.3952</v>
      </c>
      <c r="Q399" s="234">
        <f t="shared" si="19"/>
        <v>1.0679000000000001</v>
      </c>
    </row>
    <row r="400" spans="1:17" s="212" customFormat="1" ht="13.5" customHeight="1" x14ac:dyDescent="0.2">
      <c r="A400" s="232">
        <v>194</v>
      </c>
      <c r="B400" s="240">
        <v>0.19409999999999999</v>
      </c>
      <c r="C400" s="236">
        <v>0.1908</v>
      </c>
      <c r="D400" s="236">
        <v>0.33379999999999999</v>
      </c>
      <c r="E400" s="242">
        <v>0.90200000000000002</v>
      </c>
      <c r="F400" s="203"/>
      <c r="G400" s="232">
        <v>194</v>
      </c>
      <c r="H400" s="240">
        <v>0.19409999999999999</v>
      </c>
      <c r="I400" s="234">
        <f t="shared" si="18"/>
        <v>0.2089</v>
      </c>
      <c r="J400" s="234">
        <f t="shared" si="18"/>
        <v>0.36549999999999999</v>
      </c>
      <c r="K400" s="234">
        <f t="shared" si="18"/>
        <v>0.98770000000000002</v>
      </c>
      <c r="M400" s="232">
        <v>194</v>
      </c>
      <c r="N400" s="240">
        <v>0.19409999999999999</v>
      </c>
      <c r="O400" s="234">
        <f t="shared" si="19"/>
        <v>0.2271</v>
      </c>
      <c r="P400" s="234">
        <f t="shared" si="19"/>
        <v>0.3972</v>
      </c>
      <c r="Q400" s="234">
        <f t="shared" si="19"/>
        <v>1.0733999999999999</v>
      </c>
    </row>
    <row r="401" spans="1:17" s="212" customFormat="1" ht="13.5" customHeight="1" x14ac:dyDescent="0.2">
      <c r="A401" s="232">
        <v>195</v>
      </c>
      <c r="B401" s="240">
        <v>0.1951</v>
      </c>
      <c r="C401" s="236">
        <v>0.1918</v>
      </c>
      <c r="D401" s="236">
        <v>0.33550000000000002</v>
      </c>
      <c r="E401" s="242">
        <v>0.90669999999999995</v>
      </c>
      <c r="F401" s="203"/>
      <c r="G401" s="232">
        <v>195</v>
      </c>
      <c r="H401" s="240">
        <v>0.1951</v>
      </c>
      <c r="I401" s="234">
        <f t="shared" si="18"/>
        <v>0.21</v>
      </c>
      <c r="J401" s="234">
        <f t="shared" si="18"/>
        <v>0.3674</v>
      </c>
      <c r="K401" s="234">
        <f t="shared" si="18"/>
        <v>0.99280000000000002</v>
      </c>
      <c r="M401" s="232">
        <v>195</v>
      </c>
      <c r="N401" s="240">
        <v>0.1951</v>
      </c>
      <c r="O401" s="234">
        <f t="shared" si="19"/>
        <v>0.22819999999999999</v>
      </c>
      <c r="P401" s="234">
        <f t="shared" si="19"/>
        <v>0.3992</v>
      </c>
      <c r="Q401" s="234">
        <f t="shared" si="19"/>
        <v>1.079</v>
      </c>
    </row>
    <row r="402" spans="1:17" s="212" customFormat="1" ht="13.5" customHeight="1" x14ac:dyDescent="0.2">
      <c r="A402" s="232">
        <v>196</v>
      </c>
      <c r="B402" s="240">
        <v>0.1961</v>
      </c>
      <c r="C402" s="236">
        <v>0.1928</v>
      </c>
      <c r="D402" s="236">
        <v>0.3372</v>
      </c>
      <c r="E402" s="242">
        <v>0.9113</v>
      </c>
      <c r="F402" s="203"/>
      <c r="G402" s="232">
        <v>196</v>
      </c>
      <c r="H402" s="240">
        <v>0.1961</v>
      </c>
      <c r="I402" s="234">
        <f t="shared" si="18"/>
        <v>0.21110000000000001</v>
      </c>
      <c r="J402" s="234">
        <f t="shared" si="18"/>
        <v>0.36919999999999997</v>
      </c>
      <c r="K402" s="234">
        <f t="shared" si="18"/>
        <v>0.99790000000000001</v>
      </c>
      <c r="M402" s="232">
        <v>196</v>
      </c>
      <c r="N402" s="240">
        <v>0.1961</v>
      </c>
      <c r="O402" s="234">
        <f t="shared" si="19"/>
        <v>0.22939999999999999</v>
      </c>
      <c r="P402" s="234">
        <f t="shared" si="19"/>
        <v>0.40129999999999999</v>
      </c>
      <c r="Q402" s="234">
        <f t="shared" si="19"/>
        <v>1.0844</v>
      </c>
    </row>
    <row r="403" spans="1:17" s="212" customFormat="1" ht="13.5" customHeight="1" x14ac:dyDescent="0.2">
      <c r="A403" s="232">
        <v>197</v>
      </c>
      <c r="B403" s="240">
        <v>0.1971</v>
      </c>
      <c r="C403" s="236">
        <v>0.1938</v>
      </c>
      <c r="D403" s="236">
        <v>0.33889999999999998</v>
      </c>
      <c r="E403" s="242">
        <v>0.91600000000000004</v>
      </c>
      <c r="F403" s="203"/>
      <c r="G403" s="232">
        <v>197</v>
      </c>
      <c r="H403" s="240">
        <v>0.1971</v>
      </c>
      <c r="I403" s="234">
        <f t="shared" si="18"/>
        <v>0.2122</v>
      </c>
      <c r="J403" s="234">
        <f t="shared" si="18"/>
        <v>0.37109999999999999</v>
      </c>
      <c r="K403" s="234">
        <f t="shared" si="18"/>
        <v>1.0029999999999999</v>
      </c>
      <c r="M403" s="232">
        <v>197</v>
      </c>
      <c r="N403" s="240">
        <v>0.1971</v>
      </c>
      <c r="O403" s="234">
        <f t="shared" si="19"/>
        <v>0.2306</v>
      </c>
      <c r="P403" s="234">
        <f t="shared" si="19"/>
        <v>0.40329999999999999</v>
      </c>
      <c r="Q403" s="234">
        <f t="shared" si="19"/>
        <v>1.0900000000000001</v>
      </c>
    </row>
    <row r="404" spans="1:17" s="212" customFormat="1" ht="13.5" customHeight="1" x14ac:dyDescent="0.2">
      <c r="A404" s="232">
        <v>198</v>
      </c>
      <c r="B404" s="240">
        <v>0.1981</v>
      </c>
      <c r="C404" s="236">
        <v>0.19470000000000001</v>
      </c>
      <c r="D404" s="236">
        <v>0.3407</v>
      </c>
      <c r="E404" s="242">
        <v>0.92059999999999997</v>
      </c>
      <c r="F404" s="203"/>
      <c r="G404" s="232">
        <v>198</v>
      </c>
      <c r="H404" s="240">
        <v>0.1981</v>
      </c>
      <c r="I404" s="234">
        <f t="shared" si="18"/>
        <v>0.2132</v>
      </c>
      <c r="J404" s="234">
        <f t="shared" si="18"/>
        <v>0.37309999999999999</v>
      </c>
      <c r="K404" s="234">
        <f t="shared" si="18"/>
        <v>1.0081</v>
      </c>
      <c r="M404" s="232">
        <v>198</v>
      </c>
      <c r="N404" s="240">
        <v>0.1981</v>
      </c>
      <c r="O404" s="234">
        <f t="shared" si="19"/>
        <v>0.23169999999999999</v>
      </c>
      <c r="P404" s="234">
        <f t="shared" si="19"/>
        <v>0.40539999999999998</v>
      </c>
      <c r="Q404" s="234">
        <f t="shared" si="19"/>
        <v>1.0954999999999999</v>
      </c>
    </row>
    <row r="405" spans="1:17" s="212" customFormat="1" ht="13.5" customHeight="1" x14ac:dyDescent="0.2">
      <c r="A405" s="232">
        <v>199</v>
      </c>
      <c r="B405" s="240">
        <v>0.1991</v>
      </c>
      <c r="C405" s="236">
        <v>0.19570000000000001</v>
      </c>
      <c r="D405" s="236">
        <v>0.34239999999999998</v>
      </c>
      <c r="E405" s="242">
        <v>0.92530000000000001</v>
      </c>
      <c r="F405" s="203"/>
      <c r="G405" s="232">
        <v>199</v>
      </c>
      <c r="H405" s="240">
        <v>0.1991</v>
      </c>
      <c r="I405" s="234">
        <f t="shared" si="18"/>
        <v>0.21429999999999999</v>
      </c>
      <c r="J405" s="234">
        <f t="shared" si="18"/>
        <v>0.37490000000000001</v>
      </c>
      <c r="K405" s="234">
        <f t="shared" si="18"/>
        <v>1.0132000000000001</v>
      </c>
      <c r="M405" s="232">
        <v>199</v>
      </c>
      <c r="N405" s="240">
        <v>0.1991</v>
      </c>
      <c r="O405" s="234">
        <f t="shared" si="19"/>
        <v>0.2329</v>
      </c>
      <c r="P405" s="234">
        <f t="shared" si="19"/>
        <v>0.40749999999999997</v>
      </c>
      <c r="Q405" s="234">
        <f t="shared" si="19"/>
        <v>1.1011</v>
      </c>
    </row>
    <row r="406" spans="1:17" s="212" customFormat="1" ht="13.5" customHeight="1" x14ac:dyDescent="0.2">
      <c r="A406" s="232">
        <v>200</v>
      </c>
      <c r="B406" s="240">
        <v>0.2001</v>
      </c>
      <c r="C406" s="236">
        <v>0.19670000000000001</v>
      </c>
      <c r="D406" s="236">
        <v>0.34410000000000002</v>
      </c>
      <c r="E406" s="242">
        <v>0.92989999999999995</v>
      </c>
      <c r="F406" s="203"/>
      <c r="G406" s="232">
        <v>200</v>
      </c>
      <c r="H406" s="240">
        <v>0.2001</v>
      </c>
      <c r="I406" s="234">
        <f t="shared" si="18"/>
        <v>0.21540000000000001</v>
      </c>
      <c r="J406" s="234">
        <f t="shared" si="18"/>
        <v>0.37680000000000002</v>
      </c>
      <c r="K406" s="234">
        <f t="shared" si="18"/>
        <v>1.0182</v>
      </c>
      <c r="M406" s="232">
        <v>200</v>
      </c>
      <c r="N406" s="240">
        <v>0.2001</v>
      </c>
      <c r="O406" s="234">
        <f t="shared" si="19"/>
        <v>0.2341</v>
      </c>
      <c r="P406" s="234">
        <f t="shared" si="19"/>
        <v>0.40949999999999998</v>
      </c>
      <c r="Q406" s="234">
        <f t="shared" si="19"/>
        <v>1.1066</v>
      </c>
    </row>
    <row r="407" spans="1:17" s="290" customFormat="1" ht="13.5" customHeight="1" x14ac:dyDescent="0.2">
      <c r="A407" s="286">
        <v>1</v>
      </c>
      <c r="B407" s="287">
        <v>8.9999999999999998E-4</v>
      </c>
      <c r="C407" s="288">
        <v>8.0000000000000004E-4</v>
      </c>
      <c r="D407" s="288">
        <v>1.5E-3</v>
      </c>
      <c r="E407" s="288">
        <v>3.0000000000000001E-3</v>
      </c>
      <c r="F407" s="289"/>
      <c r="G407" s="286">
        <v>1</v>
      </c>
      <c r="H407" s="287">
        <v>8.9999999999999998E-4</v>
      </c>
      <c r="I407" s="288">
        <f>ROUND(C407*(1+19%/2),4)</f>
        <v>8.9999999999999998E-4</v>
      </c>
      <c r="J407" s="288">
        <f t="shared" ref="J407:K470" si="20">ROUND(D407*(1+19%/2),4)</f>
        <v>1.6000000000000001E-3</v>
      </c>
      <c r="K407" s="288">
        <f t="shared" si="20"/>
        <v>3.3E-3</v>
      </c>
      <c r="M407" s="286">
        <v>1</v>
      </c>
      <c r="N407" s="287">
        <v>8.9999999999999998E-4</v>
      </c>
      <c r="O407" s="288">
        <f>ROUND(C407*(1+19%),4)</f>
        <v>1E-3</v>
      </c>
      <c r="P407" s="288">
        <f t="shared" ref="P407:Q470" si="21">ROUND(D407*(1+19%),4)</f>
        <v>1.8E-3</v>
      </c>
      <c r="Q407" s="288">
        <f t="shared" si="21"/>
        <v>3.5999999999999999E-3</v>
      </c>
    </row>
    <row r="408" spans="1:17" s="212" customFormat="1" ht="13.5" customHeight="1" x14ac:dyDescent="0.2">
      <c r="A408" s="232">
        <v>2</v>
      </c>
      <c r="B408" s="240">
        <v>1.9E-3</v>
      </c>
      <c r="C408" s="241">
        <v>1.8E-3</v>
      </c>
      <c r="D408" s="241">
        <v>3.0999999999999999E-3</v>
      </c>
      <c r="E408" s="241">
        <v>6.4999999999999997E-3</v>
      </c>
      <c r="F408" s="203"/>
      <c r="G408" s="232">
        <v>2</v>
      </c>
      <c r="H408" s="240">
        <v>1.9E-3</v>
      </c>
      <c r="I408" s="234">
        <f t="shared" ref="I408:K471" si="22">ROUND(C408*(1+19%/2),4)</f>
        <v>2E-3</v>
      </c>
      <c r="J408" s="234">
        <f t="shared" si="20"/>
        <v>3.3999999999999998E-3</v>
      </c>
      <c r="K408" s="234">
        <f t="shared" si="20"/>
        <v>7.1000000000000004E-3</v>
      </c>
      <c r="M408" s="232">
        <v>2</v>
      </c>
      <c r="N408" s="240">
        <v>1.9E-3</v>
      </c>
      <c r="O408" s="234">
        <f t="shared" ref="O408:Q471" si="23">ROUND(C408*(1+19%),4)</f>
        <v>2.0999999999999999E-3</v>
      </c>
      <c r="P408" s="234">
        <f t="shared" si="21"/>
        <v>3.7000000000000002E-3</v>
      </c>
      <c r="Q408" s="234">
        <f t="shared" si="21"/>
        <v>7.7000000000000002E-3</v>
      </c>
    </row>
    <row r="409" spans="1:17" s="212" customFormat="1" ht="13.5" customHeight="1" x14ac:dyDescent="0.2">
      <c r="A409" s="232">
        <v>3</v>
      </c>
      <c r="B409" s="240">
        <v>2.8999999999999998E-3</v>
      </c>
      <c r="C409" s="241">
        <v>2.7000000000000001E-3</v>
      </c>
      <c r="D409" s="241">
        <v>4.7000000000000002E-3</v>
      </c>
      <c r="E409" s="241">
        <v>9.9000000000000008E-3</v>
      </c>
      <c r="F409" s="203"/>
      <c r="G409" s="232">
        <v>3</v>
      </c>
      <c r="H409" s="240">
        <v>2.8999999999999998E-3</v>
      </c>
      <c r="I409" s="234">
        <f t="shared" si="22"/>
        <v>3.0000000000000001E-3</v>
      </c>
      <c r="J409" s="234">
        <f t="shared" si="20"/>
        <v>5.1000000000000004E-3</v>
      </c>
      <c r="K409" s="234">
        <f t="shared" si="20"/>
        <v>1.0800000000000001E-2</v>
      </c>
      <c r="M409" s="232">
        <v>3</v>
      </c>
      <c r="N409" s="240">
        <v>2.8999999999999998E-3</v>
      </c>
      <c r="O409" s="234">
        <f t="shared" si="23"/>
        <v>3.2000000000000002E-3</v>
      </c>
      <c r="P409" s="234">
        <f t="shared" si="21"/>
        <v>5.5999999999999999E-3</v>
      </c>
      <c r="Q409" s="234">
        <f t="shared" si="21"/>
        <v>1.18E-2</v>
      </c>
    </row>
    <row r="410" spans="1:17" s="212" customFormat="1" ht="13.5" customHeight="1" x14ac:dyDescent="0.2">
      <c r="A410" s="232">
        <v>4</v>
      </c>
      <c r="B410" s="240">
        <v>3.8999999999999998E-3</v>
      </c>
      <c r="C410" s="241">
        <v>3.7000000000000002E-3</v>
      </c>
      <c r="D410" s="241">
        <v>6.3E-3</v>
      </c>
      <c r="E410" s="241">
        <v>1.34E-2</v>
      </c>
      <c r="F410" s="203"/>
      <c r="G410" s="232">
        <v>4</v>
      </c>
      <c r="H410" s="240">
        <v>3.8999999999999998E-3</v>
      </c>
      <c r="I410" s="234">
        <f t="shared" si="22"/>
        <v>4.1000000000000003E-3</v>
      </c>
      <c r="J410" s="234">
        <f t="shared" si="20"/>
        <v>6.8999999999999999E-3</v>
      </c>
      <c r="K410" s="234">
        <f t="shared" si="20"/>
        <v>1.47E-2</v>
      </c>
      <c r="M410" s="232">
        <v>4</v>
      </c>
      <c r="N410" s="240">
        <v>3.8999999999999998E-3</v>
      </c>
      <c r="O410" s="234">
        <f t="shared" si="23"/>
        <v>4.4000000000000003E-3</v>
      </c>
      <c r="P410" s="234">
        <f t="shared" si="21"/>
        <v>7.4999999999999997E-3</v>
      </c>
      <c r="Q410" s="234">
        <f t="shared" si="21"/>
        <v>1.5900000000000001E-2</v>
      </c>
    </row>
    <row r="411" spans="1:17" s="212" customFormat="1" ht="13.5" customHeight="1" x14ac:dyDescent="0.2">
      <c r="A411" s="232">
        <v>5</v>
      </c>
      <c r="B411" s="240">
        <v>4.8999999999999998E-3</v>
      </c>
      <c r="C411" s="241">
        <v>4.5999999999999999E-3</v>
      </c>
      <c r="D411" s="241">
        <v>7.9000000000000008E-3</v>
      </c>
      <c r="E411" s="241">
        <v>1.6799999999999999E-2</v>
      </c>
      <c r="F411" s="203"/>
      <c r="G411" s="232">
        <v>5</v>
      </c>
      <c r="H411" s="240">
        <v>4.8999999999999998E-3</v>
      </c>
      <c r="I411" s="234">
        <f t="shared" si="22"/>
        <v>5.0000000000000001E-3</v>
      </c>
      <c r="J411" s="234">
        <f t="shared" si="20"/>
        <v>8.6999999999999994E-3</v>
      </c>
      <c r="K411" s="234">
        <f t="shared" si="20"/>
        <v>1.84E-2</v>
      </c>
      <c r="M411" s="232">
        <v>5</v>
      </c>
      <c r="N411" s="240">
        <v>4.8999999999999998E-3</v>
      </c>
      <c r="O411" s="234">
        <f t="shared" si="23"/>
        <v>5.4999999999999997E-3</v>
      </c>
      <c r="P411" s="234">
        <f t="shared" si="21"/>
        <v>9.4000000000000004E-3</v>
      </c>
      <c r="Q411" s="234">
        <f t="shared" si="21"/>
        <v>0.02</v>
      </c>
    </row>
    <row r="412" spans="1:17" s="212" customFormat="1" ht="13.5" customHeight="1" x14ac:dyDescent="0.2">
      <c r="A412" s="232">
        <v>6</v>
      </c>
      <c r="B412" s="240">
        <v>5.8999999999999999E-3</v>
      </c>
      <c r="C412" s="241">
        <v>5.5999999999999999E-3</v>
      </c>
      <c r="D412" s="241">
        <v>9.4000000000000004E-3</v>
      </c>
      <c r="E412" s="241">
        <v>2.0199999999999999E-2</v>
      </c>
      <c r="F412" s="203"/>
      <c r="G412" s="232">
        <v>6</v>
      </c>
      <c r="H412" s="240">
        <v>5.8999999999999999E-3</v>
      </c>
      <c r="I412" s="234">
        <f t="shared" si="22"/>
        <v>6.1000000000000004E-3</v>
      </c>
      <c r="J412" s="234">
        <f t="shared" si="20"/>
        <v>1.03E-2</v>
      </c>
      <c r="K412" s="234">
        <f t="shared" si="20"/>
        <v>2.2100000000000002E-2</v>
      </c>
      <c r="M412" s="232">
        <v>6</v>
      </c>
      <c r="N412" s="240">
        <v>5.8999999999999999E-3</v>
      </c>
      <c r="O412" s="234">
        <f t="shared" si="23"/>
        <v>6.7000000000000002E-3</v>
      </c>
      <c r="P412" s="234">
        <f t="shared" si="21"/>
        <v>1.12E-2</v>
      </c>
      <c r="Q412" s="234">
        <f t="shared" si="21"/>
        <v>2.4E-2</v>
      </c>
    </row>
    <row r="413" spans="1:17" s="212" customFormat="1" ht="13.5" customHeight="1" x14ac:dyDescent="0.2">
      <c r="A413" s="232">
        <v>7</v>
      </c>
      <c r="B413" s="240">
        <v>6.8999999999999999E-3</v>
      </c>
      <c r="C413" s="241">
        <v>6.4999999999999997E-3</v>
      </c>
      <c r="D413" s="241">
        <v>1.0999999999999999E-2</v>
      </c>
      <c r="E413" s="241">
        <v>2.3599999999999999E-2</v>
      </c>
      <c r="G413" s="232">
        <v>7</v>
      </c>
      <c r="H413" s="240">
        <v>6.8999999999999999E-3</v>
      </c>
      <c r="I413" s="234">
        <f t="shared" si="22"/>
        <v>7.1000000000000004E-3</v>
      </c>
      <c r="J413" s="234">
        <f t="shared" si="20"/>
        <v>1.2E-2</v>
      </c>
      <c r="K413" s="234">
        <f t="shared" si="20"/>
        <v>2.58E-2</v>
      </c>
      <c r="M413" s="232">
        <v>7</v>
      </c>
      <c r="N413" s="240">
        <v>6.8999999999999999E-3</v>
      </c>
      <c r="O413" s="234">
        <f t="shared" si="23"/>
        <v>7.7000000000000002E-3</v>
      </c>
      <c r="P413" s="234">
        <f t="shared" si="21"/>
        <v>1.3100000000000001E-2</v>
      </c>
      <c r="Q413" s="234">
        <f t="shared" si="21"/>
        <v>2.81E-2</v>
      </c>
    </row>
    <row r="414" spans="1:17" s="212" customFormat="1" ht="13.5" customHeight="1" x14ac:dyDescent="0.2">
      <c r="A414" s="232">
        <v>8</v>
      </c>
      <c r="B414" s="240">
        <v>7.9000000000000008E-3</v>
      </c>
      <c r="C414" s="241">
        <v>7.4000000000000003E-3</v>
      </c>
      <c r="D414" s="241">
        <v>1.26E-2</v>
      </c>
      <c r="E414" s="241">
        <v>2.7E-2</v>
      </c>
      <c r="G414" s="232">
        <v>8</v>
      </c>
      <c r="H414" s="240">
        <v>7.9000000000000008E-3</v>
      </c>
      <c r="I414" s="234">
        <f t="shared" si="22"/>
        <v>8.0999999999999996E-3</v>
      </c>
      <c r="J414" s="234">
        <f t="shared" si="20"/>
        <v>1.38E-2</v>
      </c>
      <c r="K414" s="234">
        <f t="shared" si="20"/>
        <v>2.9600000000000001E-2</v>
      </c>
      <c r="M414" s="232">
        <v>8</v>
      </c>
      <c r="N414" s="240">
        <v>7.9000000000000008E-3</v>
      </c>
      <c r="O414" s="234">
        <f t="shared" si="23"/>
        <v>8.8000000000000005E-3</v>
      </c>
      <c r="P414" s="234">
        <f t="shared" si="21"/>
        <v>1.4999999999999999E-2</v>
      </c>
      <c r="Q414" s="234">
        <f t="shared" si="21"/>
        <v>3.2099999999999997E-2</v>
      </c>
    </row>
    <row r="415" spans="1:17" s="212" customFormat="1" ht="13.5" customHeight="1" x14ac:dyDescent="0.2">
      <c r="A415" s="232">
        <v>9</v>
      </c>
      <c r="B415" s="240">
        <v>8.8999999999999999E-3</v>
      </c>
      <c r="C415" s="241">
        <v>8.3999999999999995E-3</v>
      </c>
      <c r="D415" s="241">
        <v>1.4200000000000001E-2</v>
      </c>
      <c r="E415" s="241">
        <v>3.04E-2</v>
      </c>
      <c r="G415" s="232">
        <v>9</v>
      </c>
      <c r="H415" s="240">
        <v>8.8999999999999999E-3</v>
      </c>
      <c r="I415" s="234">
        <f t="shared" si="22"/>
        <v>9.1999999999999998E-3</v>
      </c>
      <c r="J415" s="234">
        <f t="shared" si="20"/>
        <v>1.55E-2</v>
      </c>
      <c r="K415" s="234">
        <f t="shared" si="20"/>
        <v>3.3300000000000003E-2</v>
      </c>
      <c r="M415" s="232">
        <v>9</v>
      </c>
      <c r="N415" s="240">
        <v>8.8999999999999999E-3</v>
      </c>
      <c r="O415" s="234">
        <f t="shared" si="23"/>
        <v>0.01</v>
      </c>
      <c r="P415" s="234">
        <f t="shared" si="21"/>
        <v>1.6899999999999998E-2</v>
      </c>
      <c r="Q415" s="234">
        <f t="shared" si="21"/>
        <v>3.6200000000000003E-2</v>
      </c>
    </row>
    <row r="416" spans="1:17" s="212" customFormat="1" ht="13.5" customHeight="1" x14ac:dyDescent="0.2">
      <c r="A416" s="232">
        <v>10</v>
      </c>
      <c r="B416" s="240">
        <v>9.9000000000000008E-3</v>
      </c>
      <c r="C416" s="241">
        <v>9.2999999999999992E-3</v>
      </c>
      <c r="D416" s="241">
        <v>1.5800000000000002E-2</v>
      </c>
      <c r="E416" s="241">
        <v>3.3799999999999997E-2</v>
      </c>
      <c r="G416" s="232">
        <v>10</v>
      </c>
      <c r="H416" s="240">
        <v>9.9000000000000008E-3</v>
      </c>
      <c r="I416" s="234">
        <f t="shared" si="22"/>
        <v>1.0200000000000001E-2</v>
      </c>
      <c r="J416" s="234">
        <f t="shared" si="20"/>
        <v>1.7299999999999999E-2</v>
      </c>
      <c r="K416" s="234">
        <f t="shared" si="20"/>
        <v>3.6999999999999998E-2</v>
      </c>
      <c r="M416" s="232">
        <v>10</v>
      </c>
      <c r="N416" s="240">
        <v>9.9000000000000008E-3</v>
      </c>
      <c r="O416" s="234">
        <f t="shared" si="23"/>
        <v>1.11E-2</v>
      </c>
      <c r="P416" s="234">
        <f t="shared" si="21"/>
        <v>1.8800000000000001E-2</v>
      </c>
      <c r="Q416" s="234">
        <f t="shared" si="21"/>
        <v>4.02E-2</v>
      </c>
    </row>
    <row r="417" spans="1:17" s="212" customFormat="1" ht="13.5" customHeight="1" x14ac:dyDescent="0.2">
      <c r="A417" s="232">
        <v>11</v>
      </c>
      <c r="B417" s="240">
        <v>1.09E-2</v>
      </c>
      <c r="C417" s="241">
        <v>1.03E-2</v>
      </c>
      <c r="D417" s="241">
        <v>1.7399999999999999E-2</v>
      </c>
      <c r="E417" s="241">
        <v>3.7199999999999997E-2</v>
      </c>
      <c r="G417" s="232">
        <v>11</v>
      </c>
      <c r="H417" s="240">
        <v>1.09E-2</v>
      </c>
      <c r="I417" s="234">
        <f t="shared" si="22"/>
        <v>1.1299999999999999E-2</v>
      </c>
      <c r="J417" s="234">
        <f t="shared" si="20"/>
        <v>1.9099999999999999E-2</v>
      </c>
      <c r="K417" s="234">
        <f t="shared" si="20"/>
        <v>4.07E-2</v>
      </c>
      <c r="M417" s="232">
        <v>11</v>
      </c>
      <c r="N417" s="240">
        <v>1.09E-2</v>
      </c>
      <c r="O417" s="234">
        <f t="shared" si="23"/>
        <v>1.23E-2</v>
      </c>
      <c r="P417" s="234">
        <f t="shared" si="21"/>
        <v>2.07E-2</v>
      </c>
      <c r="Q417" s="234">
        <f t="shared" si="21"/>
        <v>4.4299999999999999E-2</v>
      </c>
    </row>
    <row r="418" spans="1:17" s="212" customFormat="1" ht="13.5" customHeight="1" x14ac:dyDescent="0.2">
      <c r="A418" s="232">
        <v>12</v>
      </c>
      <c r="B418" s="240">
        <v>1.1900000000000001E-2</v>
      </c>
      <c r="C418" s="241">
        <v>1.12E-2</v>
      </c>
      <c r="D418" s="241">
        <v>1.9E-2</v>
      </c>
      <c r="E418" s="241">
        <v>4.0599999999999997E-2</v>
      </c>
      <c r="G418" s="232">
        <v>12</v>
      </c>
      <c r="H418" s="240">
        <v>1.1900000000000001E-2</v>
      </c>
      <c r="I418" s="234">
        <f t="shared" si="22"/>
        <v>1.23E-2</v>
      </c>
      <c r="J418" s="234">
        <f t="shared" si="20"/>
        <v>2.0799999999999999E-2</v>
      </c>
      <c r="K418" s="234">
        <f t="shared" si="20"/>
        <v>4.4499999999999998E-2</v>
      </c>
      <c r="M418" s="232">
        <v>12</v>
      </c>
      <c r="N418" s="240">
        <v>1.1900000000000001E-2</v>
      </c>
      <c r="O418" s="234">
        <f t="shared" si="23"/>
        <v>1.3299999999999999E-2</v>
      </c>
      <c r="P418" s="234">
        <f t="shared" si="21"/>
        <v>2.2599999999999999E-2</v>
      </c>
      <c r="Q418" s="234">
        <f t="shared" si="21"/>
        <v>4.8300000000000003E-2</v>
      </c>
    </row>
    <row r="419" spans="1:17" s="212" customFormat="1" ht="13.5" customHeight="1" x14ac:dyDescent="0.2">
      <c r="A419" s="232">
        <v>13</v>
      </c>
      <c r="B419" s="240">
        <v>1.29E-2</v>
      </c>
      <c r="C419" s="241">
        <v>1.2200000000000001E-2</v>
      </c>
      <c r="D419" s="241">
        <v>2.0500000000000001E-2</v>
      </c>
      <c r="E419" s="241">
        <v>4.3900000000000002E-2</v>
      </c>
      <c r="G419" s="232">
        <v>13</v>
      </c>
      <c r="H419" s="240">
        <v>1.29E-2</v>
      </c>
      <c r="I419" s="234">
        <f t="shared" si="22"/>
        <v>1.34E-2</v>
      </c>
      <c r="J419" s="234">
        <f t="shared" si="20"/>
        <v>2.24E-2</v>
      </c>
      <c r="K419" s="234">
        <f t="shared" si="20"/>
        <v>4.8099999999999997E-2</v>
      </c>
      <c r="M419" s="232">
        <v>13</v>
      </c>
      <c r="N419" s="240">
        <v>1.29E-2</v>
      </c>
      <c r="O419" s="234">
        <f t="shared" si="23"/>
        <v>1.4500000000000001E-2</v>
      </c>
      <c r="P419" s="234">
        <f t="shared" si="21"/>
        <v>2.4400000000000002E-2</v>
      </c>
      <c r="Q419" s="234">
        <f t="shared" si="21"/>
        <v>5.2200000000000003E-2</v>
      </c>
    </row>
    <row r="420" spans="1:17" s="212" customFormat="1" ht="13.5" customHeight="1" x14ac:dyDescent="0.2">
      <c r="A420" s="232">
        <v>14</v>
      </c>
      <c r="B420" s="240">
        <v>1.3899999999999999E-2</v>
      </c>
      <c r="C420" s="241">
        <v>1.3100000000000001E-2</v>
      </c>
      <c r="D420" s="241">
        <v>2.2100000000000002E-2</v>
      </c>
      <c r="E420" s="241">
        <v>4.7300000000000002E-2</v>
      </c>
      <c r="G420" s="232">
        <v>14</v>
      </c>
      <c r="H420" s="240">
        <v>1.3899999999999999E-2</v>
      </c>
      <c r="I420" s="234">
        <f t="shared" si="22"/>
        <v>1.43E-2</v>
      </c>
      <c r="J420" s="234">
        <f t="shared" si="20"/>
        <v>2.4199999999999999E-2</v>
      </c>
      <c r="K420" s="234">
        <f t="shared" si="20"/>
        <v>5.1799999999999999E-2</v>
      </c>
      <c r="M420" s="232">
        <v>14</v>
      </c>
      <c r="N420" s="240">
        <v>1.3899999999999999E-2</v>
      </c>
      <c r="O420" s="234">
        <f t="shared" si="23"/>
        <v>1.5599999999999999E-2</v>
      </c>
      <c r="P420" s="234">
        <f t="shared" si="21"/>
        <v>2.63E-2</v>
      </c>
      <c r="Q420" s="234">
        <f t="shared" si="21"/>
        <v>5.6300000000000003E-2</v>
      </c>
    </row>
    <row r="421" spans="1:17" s="212" customFormat="1" ht="13.5" customHeight="1" x14ac:dyDescent="0.2">
      <c r="A421" s="232">
        <v>15</v>
      </c>
      <c r="B421" s="240">
        <v>1.49E-2</v>
      </c>
      <c r="C421" s="241">
        <v>1.4E-2</v>
      </c>
      <c r="D421" s="241">
        <v>2.3699999999999999E-2</v>
      </c>
      <c r="E421" s="241">
        <v>5.0900000000000001E-2</v>
      </c>
      <c r="G421" s="232">
        <v>15</v>
      </c>
      <c r="H421" s="240">
        <v>1.49E-2</v>
      </c>
      <c r="I421" s="234">
        <f t="shared" si="22"/>
        <v>1.5299999999999999E-2</v>
      </c>
      <c r="J421" s="234">
        <f t="shared" si="20"/>
        <v>2.5999999999999999E-2</v>
      </c>
      <c r="K421" s="234">
        <f t="shared" si="20"/>
        <v>5.57E-2</v>
      </c>
      <c r="M421" s="232">
        <v>15</v>
      </c>
      <c r="N421" s="240">
        <v>1.49E-2</v>
      </c>
      <c r="O421" s="234">
        <f t="shared" si="23"/>
        <v>1.67E-2</v>
      </c>
      <c r="P421" s="234">
        <f t="shared" si="21"/>
        <v>2.8199999999999999E-2</v>
      </c>
      <c r="Q421" s="234">
        <f t="shared" si="21"/>
        <v>6.0600000000000001E-2</v>
      </c>
    </row>
    <row r="422" spans="1:17" s="212" customFormat="1" ht="13.5" customHeight="1" x14ac:dyDescent="0.2">
      <c r="A422" s="232">
        <v>16</v>
      </c>
      <c r="B422" s="240">
        <v>1.5900000000000001E-2</v>
      </c>
      <c r="C422" s="241">
        <v>1.4999999999999999E-2</v>
      </c>
      <c r="D422" s="241">
        <v>2.53E-2</v>
      </c>
      <c r="E422" s="241">
        <v>5.4300000000000001E-2</v>
      </c>
      <c r="G422" s="232">
        <v>16</v>
      </c>
      <c r="H422" s="240">
        <v>1.5900000000000001E-2</v>
      </c>
      <c r="I422" s="234">
        <f t="shared" si="22"/>
        <v>1.6400000000000001E-2</v>
      </c>
      <c r="J422" s="234">
        <f t="shared" si="20"/>
        <v>2.7699999999999999E-2</v>
      </c>
      <c r="K422" s="234">
        <f t="shared" si="20"/>
        <v>5.9499999999999997E-2</v>
      </c>
      <c r="M422" s="232">
        <v>16</v>
      </c>
      <c r="N422" s="240">
        <v>1.5900000000000001E-2</v>
      </c>
      <c r="O422" s="234">
        <f t="shared" si="23"/>
        <v>1.7899999999999999E-2</v>
      </c>
      <c r="P422" s="234">
        <f t="shared" si="21"/>
        <v>3.0099999999999998E-2</v>
      </c>
      <c r="Q422" s="234">
        <f t="shared" si="21"/>
        <v>6.4600000000000005E-2</v>
      </c>
    </row>
    <row r="423" spans="1:17" s="212" customFormat="1" ht="13.5" customHeight="1" x14ac:dyDescent="0.2">
      <c r="A423" s="232">
        <v>17</v>
      </c>
      <c r="B423" s="240">
        <v>1.6899999999999998E-2</v>
      </c>
      <c r="C423" s="241">
        <v>1.5900000000000001E-2</v>
      </c>
      <c r="D423" s="241">
        <v>2.69E-2</v>
      </c>
      <c r="E423" s="241">
        <v>5.7799999999999997E-2</v>
      </c>
      <c r="G423" s="232">
        <v>17</v>
      </c>
      <c r="H423" s="240">
        <v>1.6899999999999998E-2</v>
      </c>
      <c r="I423" s="234">
        <f t="shared" si="22"/>
        <v>1.7399999999999999E-2</v>
      </c>
      <c r="J423" s="234">
        <f t="shared" si="20"/>
        <v>2.9499999999999998E-2</v>
      </c>
      <c r="K423" s="234">
        <f t="shared" si="20"/>
        <v>6.3299999999999995E-2</v>
      </c>
      <c r="M423" s="232">
        <v>17</v>
      </c>
      <c r="N423" s="240">
        <v>1.6899999999999998E-2</v>
      </c>
      <c r="O423" s="234">
        <f t="shared" si="23"/>
        <v>1.89E-2</v>
      </c>
      <c r="P423" s="234">
        <f t="shared" si="21"/>
        <v>3.2000000000000001E-2</v>
      </c>
      <c r="Q423" s="234">
        <f t="shared" si="21"/>
        <v>6.88E-2</v>
      </c>
    </row>
    <row r="424" spans="1:17" s="212" customFormat="1" ht="13.5" customHeight="1" x14ac:dyDescent="0.2">
      <c r="A424" s="232">
        <v>18</v>
      </c>
      <c r="B424" s="240">
        <v>1.7899999999999999E-2</v>
      </c>
      <c r="C424" s="241">
        <v>1.6899999999999998E-2</v>
      </c>
      <c r="D424" s="241">
        <v>2.8500000000000001E-2</v>
      </c>
      <c r="E424" s="241">
        <v>6.13E-2</v>
      </c>
      <c r="G424" s="232">
        <v>18</v>
      </c>
      <c r="H424" s="240">
        <v>1.7899999999999999E-2</v>
      </c>
      <c r="I424" s="234">
        <f t="shared" si="22"/>
        <v>1.8499999999999999E-2</v>
      </c>
      <c r="J424" s="234">
        <f t="shared" si="20"/>
        <v>3.1199999999999999E-2</v>
      </c>
      <c r="K424" s="234">
        <f t="shared" si="20"/>
        <v>6.7100000000000007E-2</v>
      </c>
      <c r="M424" s="232">
        <v>18</v>
      </c>
      <c r="N424" s="240">
        <v>1.7899999999999999E-2</v>
      </c>
      <c r="O424" s="234">
        <f t="shared" si="23"/>
        <v>2.01E-2</v>
      </c>
      <c r="P424" s="234">
        <f t="shared" si="21"/>
        <v>3.39E-2</v>
      </c>
      <c r="Q424" s="234">
        <f t="shared" si="21"/>
        <v>7.2900000000000006E-2</v>
      </c>
    </row>
    <row r="425" spans="1:17" s="212" customFormat="1" ht="13.5" customHeight="1" x14ac:dyDescent="0.2">
      <c r="A425" s="232">
        <v>19</v>
      </c>
      <c r="B425" s="240">
        <v>1.89E-2</v>
      </c>
      <c r="C425" s="241">
        <v>1.78E-2</v>
      </c>
      <c r="D425" s="241">
        <v>3.0099999999999998E-2</v>
      </c>
      <c r="E425" s="241">
        <v>6.4799999999999996E-2</v>
      </c>
      <c r="G425" s="232">
        <v>19</v>
      </c>
      <c r="H425" s="240">
        <v>1.89E-2</v>
      </c>
      <c r="I425" s="234">
        <f t="shared" si="22"/>
        <v>1.95E-2</v>
      </c>
      <c r="J425" s="234">
        <f t="shared" si="20"/>
        <v>3.3000000000000002E-2</v>
      </c>
      <c r="K425" s="234">
        <f t="shared" si="20"/>
        <v>7.0999999999999994E-2</v>
      </c>
      <c r="M425" s="232">
        <v>19</v>
      </c>
      <c r="N425" s="240">
        <v>1.89E-2</v>
      </c>
      <c r="O425" s="234">
        <f t="shared" si="23"/>
        <v>2.12E-2</v>
      </c>
      <c r="P425" s="234">
        <f t="shared" si="21"/>
        <v>3.5799999999999998E-2</v>
      </c>
      <c r="Q425" s="234">
        <f t="shared" si="21"/>
        <v>7.7100000000000002E-2</v>
      </c>
    </row>
    <row r="426" spans="1:17" s="212" customFormat="1" ht="13.5" customHeight="1" x14ac:dyDescent="0.2">
      <c r="A426" s="232">
        <v>20</v>
      </c>
      <c r="B426" s="240">
        <v>1.9900000000000001E-2</v>
      </c>
      <c r="C426" s="241">
        <v>1.8800000000000001E-2</v>
      </c>
      <c r="D426" s="241">
        <v>3.1699999999999999E-2</v>
      </c>
      <c r="E426" s="241">
        <v>6.83E-2</v>
      </c>
      <c r="G426" s="232">
        <v>20</v>
      </c>
      <c r="H426" s="240">
        <v>1.9900000000000001E-2</v>
      </c>
      <c r="I426" s="234">
        <f t="shared" si="22"/>
        <v>2.06E-2</v>
      </c>
      <c r="J426" s="234">
        <f t="shared" si="20"/>
        <v>3.4700000000000002E-2</v>
      </c>
      <c r="K426" s="234">
        <f t="shared" si="20"/>
        <v>7.4800000000000005E-2</v>
      </c>
      <c r="M426" s="232">
        <v>20</v>
      </c>
      <c r="N426" s="240">
        <v>1.9900000000000001E-2</v>
      </c>
      <c r="O426" s="234">
        <f t="shared" si="23"/>
        <v>2.24E-2</v>
      </c>
      <c r="P426" s="234">
        <f t="shared" si="21"/>
        <v>3.7699999999999997E-2</v>
      </c>
      <c r="Q426" s="234">
        <f t="shared" si="21"/>
        <v>8.1299999999999997E-2</v>
      </c>
    </row>
    <row r="427" spans="1:17" s="212" customFormat="1" ht="13.5" customHeight="1" x14ac:dyDescent="0.2">
      <c r="A427" s="232">
        <v>21</v>
      </c>
      <c r="B427" s="240">
        <v>2.0899999999999998E-2</v>
      </c>
      <c r="C427" s="241">
        <v>1.9699999999999999E-2</v>
      </c>
      <c r="D427" s="241">
        <v>3.3300000000000003E-2</v>
      </c>
      <c r="E427" s="241">
        <v>7.1800000000000003E-2</v>
      </c>
      <c r="G427" s="232">
        <v>21</v>
      </c>
      <c r="H427" s="240">
        <v>2.0899999999999998E-2</v>
      </c>
      <c r="I427" s="234">
        <f t="shared" si="22"/>
        <v>2.1600000000000001E-2</v>
      </c>
      <c r="J427" s="234">
        <f t="shared" si="20"/>
        <v>3.6499999999999998E-2</v>
      </c>
      <c r="K427" s="234">
        <f t="shared" si="20"/>
        <v>7.8600000000000003E-2</v>
      </c>
      <c r="M427" s="232">
        <v>21</v>
      </c>
      <c r="N427" s="240">
        <v>2.0899999999999998E-2</v>
      </c>
      <c r="O427" s="234">
        <f t="shared" si="23"/>
        <v>2.3400000000000001E-2</v>
      </c>
      <c r="P427" s="234">
        <f t="shared" si="21"/>
        <v>3.9600000000000003E-2</v>
      </c>
      <c r="Q427" s="234">
        <f t="shared" si="21"/>
        <v>8.5400000000000004E-2</v>
      </c>
    </row>
    <row r="428" spans="1:17" s="212" customFormat="1" ht="13.5" customHeight="1" x14ac:dyDescent="0.2">
      <c r="A428" s="232">
        <v>22</v>
      </c>
      <c r="B428" s="240">
        <v>2.1899999999999999E-2</v>
      </c>
      <c r="C428" s="241">
        <v>2.07E-2</v>
      </c>
      <c r="D428" s="241">
        <v>3.49E-2</v>
      </c>
      <c r="E428" s="241">
        <v>7.5300000000000006E-2</v>
      </c>
      <c r="G428" s="232">
        <v>22</v>
      </c>
      <c r="H428" s="240">
        <v>2.1899999999999999E-2</v>
      </c>
      <c r="I428" s="234">
        <f t="shared" si="22"/>
        <v>2.2700000000000001E-2</v>
      </c>
      <c r="J428" s="234">
        <f t="shared" si="20"/>
        <v>3.8199999999999998E-2</v>
      </c>
      <c r="K428" s="234">
        <f t="shared" si="20"/>
        <v>8.2500000000000004E-2</v>
      </c>
      <c r="M428" s="232">
        <v>22</v>
      </c>
      <c r="N428" s="240">
        <v>2.1899999999999999E-2</v>
      </c>
      <c r="O428" s="234">
        <f t="shared" si="23"/>
        <v>2.46E-2</v>
      </c>
      <c r="P428" s="234">
        <f t="shared" si="21"/>
        <v>4.1500000000000002E-2</v>
      </c>
      <c r="Q428" s="234">
        <f t="shared" si="21"/>
        <v>8.9599999999999999E-2</v>
      </c>
    </row>
    <row r="429" spans="1:17" s="212" customFormat="1" ht="13.5" customHeight="1" x14ac:dyDescent="0.2">
      <c r="A429" s="232">
        <v>23</v>
      </c>
      <c r="B429" s="240">
        <v>2.29E-2</v>
      </c>
      <c r="C429" s="241">
        <v>2.1600000000000001E-2</v>
      </c>
      <c r="D429" s="241">
        <v>3.6499999999999998E-2</v>
      </c>
      <c r="E429" s="241">
        <v>7.8799999999999995E-2</v>
      </c>
      <c r="G429" s="232">
        <v>23</v>
      </c>
      <c r="H429" s="240">
        <v>2.29E-2</v>
      </c>
      <c r="I429" s="234">
        <f t="shared" si="22"/>
        <v>2.3699999999999999E-2</v>
      </c>
      <c r="J429" s="234">
        <f t="shared" si="20"/>
        <v>0.04</v>
      </c>
      <c r="K429" s="234">
        <f t="shared" si="20"/>
        <v>8.6300000000000002E-2</v>
      </c>
      <c r="M429" s="232">
        <v>23</v>
      </c>
      <c r="N429" s="240">
        <v>2.29E-2</v>
      </c>
      <c r="O429" s="234">
        <f t="shared" si="23"/>
        <v>2.5700000000000001E-2</v>
      </c>
      <c r="P429" s="234">
        <f t="shared" si="21"/>
        <v>4.3400000000000001E-2</v>
      </c>
      <c r="Q429" s="234">
        <f t="shared" si="21"/>
        <v>9.3799999999999994E-2</v>
      </c>
    </row>
    <row r="430" spans="1:17" s="212" customFormat="1" ht="13.5" customHeight="1" x14ac:dyDescent="0.2">
      <c r="A430" s="232">
        <v>24</v>
      </c>
      <c r="B430" s="240">
        <v>2.3900000000000001E-2</v>
      </c>
      <c r="C430" s="241">
        <v>2.2599999999999999E-2</v>
      </c>
      <c r="D430" s="241">
        <v>3.8100000000000002E-2</v>
      </c>
      <c r="E430" s="241">
        <v>8.2299999999999998E-2</v>
      </c>
      <c r="G430" s="232">
        <v>24</v>
      </c>
      <c r="H430" s="240">
        <v>2.3900000000000001E-2</v>
      </c>
      <c r="I430" s="234">
        <f t="shared" si="22"/>
        <v>2.47E-2</v>
      </c>
      <c r="J430" s="234">
        <f t="shared" si="20"/>
        <v>4.1700000000000001E-2</v>
      </c>
      <c r="K430" s="234">
        <f t="shared" si="20"/>
        <v>9.01E-2</v>
      </c>
      <c r="M430" s="232">
        <v>24</v>
      </c>
      <c r="N430" s="240">
        <v>2.3900000000000001E-2</v>
      </c>
      <c r="O430" s="234">
        <f t="shared" si="23"/>
        <v>2.69E-2</v>
      </c>
      <c r="P430" s="234">
        <f t="shared" si="21"/>
        <v>4.53E-2</v>
      </c>
      <c r="Q430" s="234">
        <f t="shared" si="21"/>
        <v>9.7900000000000001E-2</v>
      </c>
    </row>
    <row r="431" spans="1:17" s="212" customFormat="1" ht="13.5" customHeight="1" x14ac:dyDescent="0.2">
      <c r="A431" s="232">
        <v>25</v>
      </c>
      <c r="B431" s="240">
        <v>2.4899999999999999E-2</v>
      </c>
      <c r="C431" s="241">
        <v>2.35E-2</v>
      </c>
      <c r="D431" s="241">
        <v>3.9699999999999999E-2</v>
      </c>
      <c r="E431" s="241">
        <v>8.5900000000000004E-2</v>
      </c>
      <c r="G431" s="232">
        <v>25</v>
      </c>
      <c r="H431" s="240">
        <v>2.4899999999999999E-2</v>
      </c>
      <c r="I431" s="234">
        <f t="shared" si="22"/>
        <v>2.5700000000000001E-2</v>
      </c>
      <c r="J431" s="234">
        <f t="shared" si="20"/>
        <v>4.3499999999999997E-2</v>
      </c>
      <c r="K431" s="234">
        <f t="shared" si="20"/>
        <v>9.4100000000000003E-2</v>
      </c>
      <c r="M431" s="232">
        <v>25</v>
      </c>
      <c r="N431" s="240">
        <v>2.4899999999999999E-2</v>
      </c>
      <c r="O431" s="234">
        <f t="shared" si="23"/>
        <v>2.8000000000000001E-2</v>
      </c>
      <c r="P431" s="234">
        <f t="shared" si="21"/>
        <v>4.7199999999999999E-2</v>
      </c>
      <c r="Q431" s="234">
        <f t="shared" si="21"/>
        <v>0.1022</v>
      </c>
    </row>
    <row r="432" spans="1:17" s="212" customFormat="1" ht="13.5" customHeight="1" x14ac:dyDescent="0.2">
      <c r="A432" s="232">
        <v>26</v>
      </c>
      <c r="B432" s="240">
        <v>2.5899999999999999E-2</v>
      </c>
      <c r="C432" s="241">
        <v>2.4500000000000001E-2</v>
      </c>
      <c r="D432" s="241">
        <v>4.1399999999999999E-2</v>
      </c>
      <c r="E432" s="241">
        <v>8.9599999999999999E-2</v>
      </c>
      <c r="G432" s="232">
        <v>26</v>
      </c>
      <c r="H432" s="240">
        <v>2.5899999999999999E-2</v>
      </c>
      <c r="I432" s="234">
        <f t="shared" si="22"/>
        <v>2.6800000000000001E-2</v>
      </c>
      <c r="J432" s="234">
        <f t="shared" si="20"/>
        <v>4.53E-2</v>
      </c>
      <c r="K432" s="234">
        <f t="shared" si="20"/>
        <v>9.8100000000000007E-2</v>
      </c>
      <c r="M432" s="232">
        <v>26</v>
      </c>
      <c r="N432" s="240">
        <v>2.5899999999999999E-2</v>
      </c>
      <c r="O432" s="234">
        <f t="shared" si="23"/>
        <v>2.92E-2</v>
      </c>
      <c r="P432" s="234">
        <f t="shared" si="21"/>
        <v>4.9299999999999997E-2</v>
      </c>
      <c r="Q432" s="234">
        <f t="shared" si="21"/>
        <v>0.1066</v>
      </c>
    </row>
    <row r="433" spans="1:17" s="212" customFormat="1" ht="13.5" customHeight="1" x14ac:dyDescent="0.2">
      <c r="A433" s="232">
        <v>27</v>
      </c>
      <c r="B433" s="240">
        <v>2.69E-2</v>
      </c>
      <c r="C433" s="241">
        <v>2.5399999999999999E-2</v>
      </c>
      <c r="D433" s="241">
        <v>4.2999999999999997E-2</v>
      </c>
      <c r="E433" s="241">
        <v>9.3299999999999994E-2</v>
      </c>
      <c r="G433" s="232">
        <v>27</v>
      </c>
      <c r="H433" s="240">
        <v>2.69E-2</v>
      </c>
      <c r="I433" s="234">
        <f t="shared" si="22"/>
        <v>2.7799999999999998E-2</v>
      </c>
      <c r="J433" s="234">
        <f t="shared" si="20"/>
        <v>4.7100000000000003E-2</v>
      </c>
      <c r="K433" s="234">
        <f t="shared" si="20"/>
        <v>0.1022</v>
      </c>
      <c r="M433" s="232">
        <v>27</v>
      </c>
      <c r="N433" s="240">
        <v>2.69E-2</v>
      </c>
      <c r="O433" s="234">
        <f t="shared" si="23"/>
        <v>3.0200000000000001E-2</v>
      </c>
      <c r="P433" s="234">
        <f t="shared" si="21"/>
        <v>5.1200000000000002E-2</v>
      </c>
      <c r="Q433" s="234">
        <f t="shared" si="21"/>
        <v>0.111</v>
      </c>
    </row>
    <row r="434" spans="1:17" s="212" customFormat="1" ht="13.5" customHeight="1" x14ac:dyDescent="0.2">
      <c r="A434" s="232">
        <v>28</v>
      </c>
      <c r="B434" s="240">
        <v>2.7900000000000001E-2</v>
      </c>
      <c r="C434" s="241">
        <v>2.64E-2</v>
      </c>
      <c r="D434" s="241">
        <v>4.4600000000000001E-2</v>
      </c>
      <c r="E434" s="241">
        <v>9.7100000000000006E-2</v>
      </c>
      <c r="G434" s="232">
        <v>28</v>
      </c>
      <c r="H434" s="240">
        <v>2.7900000000000001E-2</v>
      </c>
      <c r="I434" s="234">
        <f t="shared" si="22"/>
        <v>2.8899999999999999E-2</v>
      </c>
      <c r="J434" s="234">
        <f t="shared" si="20"/>
        <v>4.8800000000000003E-2</v>
      </c>
      <c r="K434" s="234">
        <f t="shared" si="20"/>
        <v>0.10630000000000001</v>
      </c>
      <c r="M434" s="232">
        <v>28</v>
      </c>
      <c r="N434" s="240">
        <v>2.7900000000000001E-2</v>
      </c>
      <c r="O434" s="234">
        <f t="shared" si="23"/>
        <v>3.1399999999999997E-2</v>
      </c>
      <c r="P434" s="234">
        <f t="shared" si="21"/>
        <v>5.3100000000000001E-2</v>
      </c>
      <c r="Q434" s="234">
        <f t="shared" si="21"/>
        <v>0.11550000000000001</v>
      </c>
    </row>
    <row r="435" spans="1:17" s="212" customFormat="1" ht="13.5" customHeight="1" x14ac:dyDescent="0.2">
      <c r="A435" s="232">
        <v>29</v>
      </c>
      <c r="B435" s="240">
        <v>2.8899999999999999E-2</v>
      </c>
      <c r="C435" s="241">
        <v>2.7300000000000001E-2</v>
      </c>
      <c r="D435" s="241">
        <v>4.6300000000000001E-2</v>
      </c>
      <c r="E435" s="241">
        <v>0.1008</v>
      </c>
      <c r="G435" s="232">
        <v>29</v>
      </c>
      <c r="H435" s="240">
        <v>2.8899999999999999E-2</v>
      </c>
      <c r="I435" s="234">
        <f t="shared" si="22"/>
        <v>2.9899999999999999E-2</v>
      </c>
      <c r="J435" s="234">
        <f t="shared" si="20"/>
        <v>5.0700000000000002E-2</v>
      </c>
      <c r="K435" s="234">
        <f t="shared" si="20"/>
        <v>0.1104</v>
      </c>
      <c r="M435" s="232">
        <v>29</v>
      </c>
      <c r="N435" s="240">
        <v>2.8899999999999999E-2</v>
      </c>
      <c r="O435" s="234">
        <f t="shared" si="23"/>
        <v>3.2500000000000001E-2</v>
      </c>
      <c r="P435" s="234">
        <f t="shared" si="21"/>
        <v>5.5100000000000003E-2</v>
      </c>
      <c r="Q435" s="234">
        <f t="shared" si="21"/>
        <v>0.12</v>
      </c>
    </row>
    <row r="436" spans="1:17" s="212" customFormat="1" ht="13.5" customHeight="1" x14ac:dyDescent="0.2">
      <c r="A436" s="232">
        <v>30</v>
      </c>
      <c r="B436" s="240">
        <v>2.9899999999999999E-2</v>
      </c>
      <c r="C436" s="241">
        <v>2.8299999999999999E-2</v>
      </c>
      <c r="D436" s="241">
        <v>4.7899999999999998E-2</v>
      </c>
      <c r="E436" s="241">
        <v>0.1047</v>
      </c>
      <c r="G436" s="232">
        <v>30</v>
      </c>
      <c r="H436" s="240">
        <v>2.9899999999999999E-2</v>
      </c>
      <c r="I436" s="234">
        <f t="shared" si="22"/>
        <v>3.1E-2</v>
      </c>
      <c r="J436" s="234">
        <f t="shared" si="20"/>
        <v>5.2499999999999998E-2</v>
      </c>
      <c r="K436" s="234">
        <f t="shared" si="20"/>
        <v>0.11459999999999999</v>
      </c>
      <c r="M436" s="232">
        <v>30</v>
      </c>
      <c r="N436" s="240">
        <v>2.9899999999999999E-2</v>
      </c>
      <c r="O436" s="234">
        <f t="shared" si="23"/>
        <v>3.3700000000000001E-2</v>
      </c>
      <c r="P436" s="234">
        <f t="shared" si="21"/>
        <v>5.7000000000000002E-2</v>
      </c>
      <c r="Q436" s="234">
        <f t="shared" si="21"/>
        <v>0.1246</v>
      </c>
    </row>
    <row r="437" spans="1:17" s="212" customFormat="1" ht="13.5" customHeight="1" x14ac:dyDescent="0.2">
      <c r="A437" s="232">
        <v>31</v>
      </c>
      <c r="B437" s="240">
        <v>3.09E-2</v>
      </c>
      <c r="C437" s="241">
        <v>2.93E-2</v>
      </c>
      <c r="D437" s="241">
        <v>4.9500000000000002E-2</v>
      </c>
      <c r="E437" s="241">
        <v>0.1086</v>
      </c>
      <c r="G437" s="232">
        <v>31</v>
      </c>
      <c r="H437" s="240">
        <v>3.09E-2</v>
      </c>
      <c r="I437" s="234">
        <f t="shared" si="22"/>
        <v>3.2099999999999997E-2</v>
      </c>
      <c r="J437" s="234">
        <f t="shared" si="20"/>
        <v>5.4199999999999998E-2</v>
      </c>
      <c r="K437" s="234">
        <f t="shared" si="20"/>
        <v>0.11890000000000001</v>
      </c>
      <c r="M437" s="232">
        <v>31</v>
      </c>
      <c r="N437" s="240">
        <v>3.09E-2</v>
      </c>
      <c r="O437" s="234">
        <f t="shared" si="23"/>
        <v>3.49E-2</v>
      </c>
      <c r="P437" s="234">
        <f t="shared" si="21"/>
        <v>5.8900000000000001E-2</v>
      </c>
      <c r="Q437" s="234">
        <f t="shared" si="21"/>
        <v>0.12920000000000001</v>
      </c>
    </row>
    <row r="438" spans="1:17" s="212" customFormat="1" ht="13.5" customHeight="1" x14ac:dyDescent="0.2">
      <c r="A438" s="232">
        <v>32</v>
      </c>
      <c r="B438" s="240">
        <v>3.1899999999999998E-2</v>
      </c>
      <c r="C438" s="241">
        <v>3.0200000000000001E-2</v>
      </c>
      <c r="D438" s="241">
        <v>5.1200000000000002E-2</v>
      </c>
      <c r="E438" s="241">
        <v>0.1124</v>
      </c>
      <c r="G438" s="232">
        <v>32</v>
      </c>
      <c r="H438" s="240">
        <v>3.1899999999999998E-2</v>
      </c>
      <c r="I438" s="234">
        <f t="shared" si="22"/>
        <v>3.3099999999999997E-2</v>
      </c>
      <c r="J438" s="234">
        <f t="shared" si="20"/>
        <v>5.6099999999999997E-2</v>
      </c>
      <c r="K438" s="234">
        <f t="shared" si="20"/>
        <v>0.1231</v>
      </c>
      <c r="M438" s="232">
        <v>32</v>
      </c>
      <c r="N438" s="240">
        <v>3.1899999999999998E-2</v>
      </c>
      <c r="O438" s="234">
        <f t="shared" si="23"/>
        <v>3.5900000000000001E-2</v>
      </c>
      <c r="P438" s="234">
        <f t="shared" si="21"/>
        <v>6.0900000000000003E-2</v>
      </c>
      <c r="Q438" s="234">
        <f t="shared" si="21"/>
        <v>0.1338</v>
      </c>
    </row>
    <row r="439" spans="1:17" s="212" customFormat="1" ht="13.5" customHeight="1" x14ac:dyDescent="0.2">
      <c r="A439" s="232">
        <v>33</v>
      </c>
      <c r="B439" s="240">
        <v>3.2899999999999999E-2</v>
      </c>
      <c r="C439" s="241">
        <v>3.1199999999999999E-2</v>
      </c>
      <c r="D439" s="241">
        <v>5.28E-2</v>
      </c>
      <c r="E439" s="241">
        <v>0.1163</v>
      </c>
      <c r="G439" s="232">
        <v>33</v>
      </c>
      <c r="H439" s="240">
        <v>3.2899999999999999E-2</v>
      </c>
      <c r="I439" s="234">
        <f t="shared" si="22"/>
        <v>3.4200000000000001E-2</v>
      </c>
      <c r="J439" s="234">
        <f t="shared" si="20"/>
        <v>5.7799999999999997E-2</v>
      </c>
      <c r="K439" s="234">
        <f t="shared" si="20"/>
        <v>0.1273</v>
      </c>
      <c r="M439" s="232">
        <v>33</v>
      </c>
      <c r="N439" s="240">
        <v>3.2899999999999999E-2</v>
      </c>
      <c r="O439" s="234">
        <f t="shared" si="23"/>
        <v>3.7100000000000001E-2</v>
      </c>
      <c r="P439" s="234">
        <f t="shared" si="21"/>
        <v>6.2799999999999995E-2</v>
      </c>
      <c r="Q439" s="234">
        <f t="shared" si="21"/>
        <v>0.1384</v>
      </c>
    </row>
    <row r="440" spans="1:17" s="212" customFormat="1" ht="13.5" customHeight="1" x14ac:dyDescent="0.2">
      <c r="A440" s="232">
        <v>34</v>
      </c>
      <c r="B440" s="240">
        <v>3.39E-2</v>
      </c>
      <c r="C440" s="241">
        <v>3.2099999999999997E-2</v>
      </c>
      <c r="D440" s="241">
        <v>5.45E-2</v>
      </c>
      <c r="E440" s="241">
        <v>0.1202</v>
      </c>
      <c r="G440" s="232">
        <v>34</v>
      </c>
      <c r="H440" s="240">
        <v>3.39E-2</v>
      </c>
      <c r="I440" s="234">
        <f t="shared" si="22"/>
        <v>3.5099999999999999E-2</v>
      </c>
      <c r="J440" s="234">
        <f t="shared" si="20"/>
        <v>5.9700000000000003E-2</v>
      </c>
      <c r="K440" s="234">
        <f t="shared" si="20"/>
        <v>0.13159999999999999</v>
      </c>
      <c r="M440" s="232">
        <v>34</v>
      </c>
      <c r="N440" s="240">
        <v>3.39E-2</v>
      </c>
      <c r="O440" s="234">
        <f t="shared" si="23"/>
        <v>3.8199999999999998E-2</v>
      </c>
      <c r="P440" s="234">
        <f t="shared" si="21"/>
        <v>6.4899999999999999E-2</v>
      </c>
      <c r="Q440" s="234">
        <f t="shared" si="21"/>
        <v>0.14299999999999999</v>
      </c>
    </row>
    <row r="441" spans="1:17" s="212" customFormat="1" ht="13.5" customHeight="1" x14ac:dyDescent="0.2">
      <c r="A441" s="232">
        <v>35</v>
      </c>
      <c r="B441" s="240">
        <v>3.49E-2</v>
      </c>
      <c r="C441" s="241">
        <v>3.3099999999999997E-2</v>
      </c>
      <c r="D441" s="241">
        <v>5.6099999999999997E-2</v>
      </c>
      <c r="E441" s="241">
        <v>0.1241</v>
      </c>
      <c r="G441" s="232">
        <v>35</v>
      </c>
      <c r="H441" s="240">
        <v>3.49E-2</v>
      </c>
      <c r="I441" s="234">
        <f t="shared" si="22"/>
        <v>3.6200000000000003E-2</v>
      </c>
      <c r="J441" s="234">
        <f t="shared" si="20"/>
        <v>6.1400000000000003E-2</v>
      </c>
      <c r="K441" s="234">
        <f t="shared" si="20"/>
        <v>0.13589999999999999</v>
      </c>
      <c r="M441" s="232">
        <v>35</v>
      </c>
      <c r="N441" s="240">
        <v>3.49E-2</v>
      </c>
      <c r="O441" s="234">
        <f t="shared" si="23"/>
        <v>3.9399999999999998E-2</v>
      </c>
      <c r="P441" s="234">
        <f t="shared" si="21"/>
        <v>6.6799999999999998E-2</v>
      </c>
      <c r="Q441" s="234">
        <f t="shared" si="21"/>
        <v>0.1477</v>
      </c>
    </row>
    <row r="442" spans="1:17" s="212" customFormat="1" ht="13.5" customHeight="1" x14ac:dyDescent="0.2">
      <c r="A442" s="232">
        <v>36</v>
      </c>
      <c r="B442" s="240">
        <v>3.5900000000000001E-2</v>
      </c>
      <c r="C442" s="241">
        <v>3.4099999999999998E-2</v>
      </c>
      <c r="D442" s="241">
        <v>5.7799999999999997E-2</v>
      </c>
      <c r="E442" s="241">
        <v>0.12809999999999999</v>
      </c>
      <c r="G442" s="232">
        <v>36</v>
      </c>
      <c r="H442" s="240">
        <v>3.5900000000000001E-2</v>
      </c>
      <c r="I442" s="234">
        <f t="shared" si="22"/>
        <v>3.73E-2</v>
      </c>
      <c r="J442" s="234">
        <f t="shared" si="20"/>
        <v>6.3299999999999995E-2</v>
      </c>
      <c r="K442" s="234">
        <f t="shared" si="20"/>
        <v>0.14030000000000001</v>
      </c>
      <c r="M442" s="232">
        <v>36</v>
      </c>
      <c r="N442" s="240">
        <v>3.5900000000000001E-2</v>
      </c>
      <c r="O442" s="234">
        <f t="shared" si="23"/>
        <v>4.0599999999999997E-2</v>
      </c>
      <c r="P442" s="234">
        <f t="shared" si="21"/>
        <v>6.88E-2</v>
      </c>
      <c r="Q442" s="234">
        <f t="shared" si="21"/>
        <v>0.15240000000000001</v>
      </c>
    </row>
    <row r="443" spans="1:17" s="212" customFormat="1" ht="13.5" customHeight="1" x14ac:dyDescent="0.2">
      <c r="A443" s="232">
        <v>37</v>
      </c>
      <c r="B443" s="240">
        <v>3.6900000000000002E-2</v>
      </c>
      <c r="C443" s="241">
        <v>3.5000000000000003E-2</v>
      </c>
      <c r="D443" s="241">
        <v>5.9499999999999997E-2</v>
      </c>
      <c r="E443" s="241">
        <v>0.1321</v>
      </c>
      <c r="G443" s="232">
        <v>37</v>
      </c>
      <c r="H443" s="240">
        <v>3.6900000000000002E-2</v>
      </c>
      <c r="I443" s="234">
        <f t="shared" si="22"/>
        <v>3.8300000000000001E-2</v>
      </c>
      <c r="J443" s="234">
        <f t="shared" si="20"/>
        <v>6.5199999999999994E-2</v>
      </c>
      <c r="K443" s="234">
        <f t="shared" si="20"/>
        <v>0.14460000000000001</v>
      </c>
      <c r="M443" s="232">
        <v>37</v>
      </c>
      <c r="N443" s="240">
        <v>3.6900000000000002E-2</v>
      </c>
      <c r="O443" s="234">
        <f t="shared" si="23"/>
        <v>4.1700000000000001E-2</v>
      </c>
      <c r="P443" s="234">
        <f t="shared" si="21"/>
        <v>7.0800000000000002E-2</v>
      </c>
      <c r="Q443" s="234">
        <f t="shared" si="21"/>
        <v>0.15720000000000001</v>
      </c>
    </row>
    <row r="444" spans="1:17" s="212" customFormat="1" ht="13.5" customHeight="1" x14ac:dyDescent="0.2">
      <c r="A444" s="232">
        <v>38</v>
      </c>
      <c r="B444" s="240">
        <v>3.7900000000000003E-2</v>
      </c>
      <c r="C444" s="241">
        <v>3.5999999999999997E-2</v>
      </c>
      <c r="D444" s="241">
        <v>6.1100000000000002E-2</v>
      </c>
      <c r="E444" s="241">
        <v>0.1361</v>
      </c>
      <c r="G444" s="232">
        <v>38</v>
      </c>
      <c r="H444" s="240">
        <v>3.7900000000000003E-2</v>
      </c>
      <c r="I444" s="234">
        <f t="shared" si="22"/>
        <v>3.9399999999999998E-2</v>
      </c>
      <c r="J444" s="234">
        <f t="shared" si="20"/>
        <v>6.6900000000000001E-2</v>
      </c>
      <c r="K444" s="234">
        <f t="shared" si="20"/>
        <v>0.14899999999999999</v>
      </c>
      <c r="M444" s="232">
        <v>38</v>
      </c>
      <c r="N444" s="240">
        <v>3.7900000000000003E-2</v>
      </c>
      <c r="O444" s="234">
        <f t="shared" si="23"/>
        <v>4.2799999999999998E-2</v>
      </c>
      <c r="P444" s="234">
        <f t="shared" si="21"/>
        <v>7.2700000000000001E-2</v>
      </c>
      <c r="Q444" s="234">
        <f t="shared" si="21"/>
        <v>0.16200000000000001</v>
      </c>
    </row>
    <row r="445" spans="1:17" s="212" customFormat="1" ht="13.5" customHeight="1" x14ac:dyDescent="0.2">
      <c r="A445" s="232">
        <v>39</v>
      </c>
      <c r="B445" s="240">
        <v>3.8899999999999997E-2</v>
      </c>
      <c r="C445" s="241">
        <v>3.6999999999999998E-2</v>
      </c>
      <c r="D445" s="241">
        <v>6.2799999999999995E-2</v>
      </c>
      <c r="E445" s="241">
        <v>0.1401</v>
      </c>
      <c r="G445" s="232">
        <v>39</v>
      </c>
      <c r="H445" s="240">
        <v>3.8899999999999997E-2</v>
      </c>
      <c r="I445" s="234">
        <f t="shared" si="22"/>
        <v>4.0500000000000001E-2</v>
      </c>
      <c r="J445" s="234">
        <f t="shared" si="20"/>
        <v>6.88E-2</v>
      </c>
      <c r="K445" s="234">
        <f t="shared" si="20"/>
        <v>0.15340000000000001</v>
      </c>
      <c r="M445" s="232">
        <v>39</v>
      </c>
      <c r="N445" s="240">
        <v>3.8899999999999997E-2</v>
      </c>
      <c r="O445" s="234">
        <f t="shared" si="23"/>
        <v>4.3999999999999997E-2</v>
      </c>
      <c r="P445" s="234">
        <f t="shared" si="21"/>
        <v>7.4700000000000003E-2</v>
      </c>
      <c r="Q445" s="234">
        <f t="shared" si="21"/>
        <v>0.16669999999999999</v>
      </c>
    </row>
    <row r="446" spans="1:17" s="212" customFormat="1" ht="13.5" customHeight="1" x14ac:dyDescent="0.2">
      <c r="A446" s="232">
        <v>40</v>
      </c>
      <c r="B446" s="240">
        <v>3.9899999999999998E-2</v>
      </c>
      <c r="C446" s="241">
        <v>3.7900000000000003E-2</v>
      </c>
      <c r="D446" s="241">
        <v>6.4500000000000002E-2</v>
      </c>
      <c r="E446" s="241">
        <v>0.14410000000000001</v>
      </c>
      <c r="G446" s="232">
        <v>40</v>
      </c>
      <c r="H446" s="240">
        <v>3.9899999999999998E-2</v>
      </c>
      <c r="I446" s="234">
        <f t="shared" si="22"/>
        <v>4.1500000000000002E-2</v>
      </c>
      <c r="J446" s="234">
        <f t="shared" si="20"/>
        <v>7.0599999999999996E-2</v>
      </c>
      <c r="K446" s="234">
        <f t="shared" si="20"/>
        <v>0.1578</v>
      </c>
      <c r="M446" s="232">
        <v>40</v>
      </c>
      <c r="N446" s="240">
        <v>3.9899999999999998E-2</v>
      </c>
      <c r="O446" s="234">
        <f t="shared" si="23"/>
        <v>4.5100000000000001E-2</v>
      </c>
      <c r="P446" s="234">
        <f t="shared" si="21"/>
        <v>7.6799999999999993E-2</v>
      </c>
      <c r="Q446" s="234">
        <f t="shared" si="21"/>
        <v>0.17150000000000001</v>
      </c>
    </row>
    <row r="447" spans="1:17" s="212" customFormat="1" ht="13.5" customHeight="1" x14ac:dyDescent="0.2">
      <c r="A447" s="232">
        <v>41</v>
      </c>
      <c r="B447" s="240">
        <v>4.0899999999999999E-2</v>
      </c>
      <c r="C447" s="241">
        <v>3.8899999999999997E-2</v>
      </c>
      <c r="D447" s="241">
        <v>6.6100000000000006E-2</v>
      </c>
      <c r="E447" s="241">
        <v>0.14799999999999999</v>
      </c>
      <c r="G447" s="232">
        <v>41</v>
      </c>
      <c r="H447" s="240">
        <v>4.0899999999999999E-2</v>
      </c>
      <c r="I447" s="234">
        <f t="shared" si="22"/>
        <v>4.2599999999999999E-2</v>
      </c>
      <c r="J447" s="234">
        <f t="shared" si="20"/>
        <v>7.2400000000000006E-2</v>
      </c>
      <c r="K447" s="234">
        <f t="shared" si="20"/>
        <v>0.16209999999999999</v>
      </c>
      <c r="M447" s="232">
        <v>41</v>
      </c>
      <c r="N447" s="240">
        <v>4.0899999999999999E-2</v>
      </c>
      <c r="O447" s="234">
        <f t="shared" si="23"/>
        <v>4.6300000000000001E-2</v>
      </c>
      <c r="P447" s="234">
        <f t="shared" si="21"/>
        <v>7.8700000000000006E-2</v>
      </c>
      <c r="Q447" s="234">
        <f t="shared" si="21"/>
        <v>0.17610000000000001</v>
      </c>
    </row>
    <row r="448" spans="1:17" s="212" customFormat="1" ht="13.5" customHeight="1" x14ac:dyDescent="0.2">
      <c r="A448" s="232">
        <v>42</v>
      </c>
      <c r="B448" s="240">
        <v>4.19E-2</v>
      </c>
      <c r="C448" s="241">
        <v>3.9899999999999998E-2</v>
      </c>
      <c r="D448" s="241">
        <v>6.7699999999999996E-2</v>
      </c>
      <c r="E448" s="241">
        <v>0.15179999999999999</v>
      </c>
      <c r="G448" s="232">
        <v>42</v>
      </c>
      <c r="H448" s="240">
        <v>4.19E-2</v>
      </c>
      <c r="I448" s="234">
        <f t="shared" si="22"/>
        <v>4.3700000000000003E-2</v>
      </c>
      <c r="J448" s="234">
        <f t="shared" si="20"/>
        <v>7.4099999999999999E-2</v>
      </c>
      <c r="K448" s="234">
        <f t="shared" si="20"/>
        <v>0.16619999999999999</v>
      </c>
      <c r="M448" s="232">
        <v>42</v>
      </c>
      <c r="N448" s="240">
        <v>4.19E-2</v>
      </c>
      <c r="O448" s="234">
        <f t="shared" si="23"/>
        <v>4.7500000000000001E-2</v>
      </c>
      <c r="P448" s="234">
        <f t="shared" si="21"/>
        <v>8.0600000000000005E-2</v>
      </c>
      <c r="Q448" s="234">
        <f t="shared" si="21"/>
        <v>0.18060000000000001</v>
      </c>
    </row>
    <row r="449" spans="1:17" s="212" customFormat="1" ht="13.5" customHeight="1" x14ac:dyDescent="0.2">
      <c r="A449" s="232">
        <v>43</v>
      </c>
      <c r="B449" s="240">
        <v>4.2900000000000001E-2</v>
      </c>
      <c r="C449" s="241">
        <v>4.0800000000000003E-2</v>
      </c>
      <c r="D449" s="241">
        <v>6.9400000000000003E-2</v>
      </c>
      <c r="E449" s="241">
        <v>0.15559999999999999</v>
      </c>
      <c r="G449" s="232">
        <v>43</v>
      </c>
      <c r="H449" s="240">
        <v>4.2900000000000001E-2</v>
      </c>
      <c r="I449" s="234">
        <f t="shared" si="22"/>
        <v>4.4699999999999997E-2</v>
      </c>
      <c r="J449" s="234">
        <f t="shared" si="20"/>
        <v>7.5999999999999998E-2</v>
      </c>
      <c r="K449" s="234">
        <f t="shared" si="20"/>
        <v>0.1704</v>
      </c>
      <c r="M449" s="232">
        <v>43</v>
      </c>
      <c r="N449" s="240">
        <v>4.2900000000000001E-2</v>
      </c>
      <c r="O449" s="234">
        <f t="shared" si="23"/>
        <v>4.8599999999999997E-2</v>
      </c>
      <c r="P449" s="234">
        <f t="shared" si="21"/>
        <v>8.2600000000000007E-2</v>
      </c>
      <c r="Q449" s="234">
        <f t="shared" si="21"/>
        <v>0.1852</v>
      </c>
    </row>
    <row r="450" spans="1:17" s="212" customFormat="1" ht="13.5" customHeight="1" x14ac:dyDescent="0.2">
      <c r="A450" s="232">
        <v>44</v>
      </c>
      <c r="B450" s="240">
        <v>4.3900000000000002E-2</v>
      </c>
      <c r="C450" s="241">
        <v>4.1799999999999997E-2</v>
      </c>
      <c r="D450" s="241">
        <v>7.0999999999999994E-2</v>
      </c>
      <c r="E450" s="241">
        <v>0.1595</v>
      </c>
      <c r="G450" s="232">
        <v>44</v>
      </c>
      <c r="H450" s="240">
        <v>4.3900000000000002E-2</v>
      </c>
      <c r="I450" s="234">
        <f t="shared" si="22"/>
        <v>4.58E-2</v>
      </c>
      <c r="J450" s="234">
        <f t="shared" si="20"/>
        <v>7.7700000000000005E-2</v>
      </c>
      <c r="K450" s="234">
        <f t="shared" si="20"/>
        <v>0.17469999999999999</v>
      </c>
      <c r="M450" s="232">
        <v>44</v>
      </c>
      <c r="N450" s="240">
        <v>4.3900000000000002E-2</v>
      </c>
      <c r="O450" s="234">
        <f t="shared" si="23"/>
        <v>4.9700000000000001E-2</v>
      </c>
      <c r="P450" s="234">
        <f t="shared" si="21"/>
        <v>8.4500000000000006E-2</v>
      </c>
      <c r="Q450" s="234">
        <f t="shared" si="21"/>
        <v>0.1898</v>
      </c>
    </row>
    <row r="451" spans="1:17" s="212" customFormat="1" ht="13.5" customHeight="1" x14ac:dyDescent="0.2">
      <c r="A451" s="232">
        <v>45</v>
      </c>
      <c r="B451" s="240">
        <v>4.4900000000000002E-2</v>
      </c>
      <c r="C451" s="241">
        <v>4.2700000000000002E-2</v>
      </c>
      <c r="D451" s="241">
        <v>7.2700000000000001E-2</v>
      </c>
      <c r="E451" s="241">
        <v>0.1633</v>
      </c>
      <c r="G451" s="232">
        <v>45</v>
      </c>
      <c r="H451" s="240">
        <v>4.4900000000000002E-2</v>
      </c>
      <c r="I451" s="234">
        <f t="shared" si="22"/>
        <v>4.6800000000000001E-2</v>
      </c>
      <c r="J451" s="234">
        <f t="shared" si="20"/>
        <v>7.9600000000000004E-2</v>
      </c>
      <c r="K451" s="234">
        <f t="shared" si="20"/>
        <v>0.17879999999999999</v>
      </c>
      <c r="M451" s="232">
        <v>45</v>
      </c>
      <c r="N451" s="240">
        <v>4.4900000000000002E-2</v>
      </c>
      <c r="O451" s="234">
        <f t="shared" si="23"/>
        <v>5.0799999999999998E-2</v>
      </c>
      <c r="P451" s="234">
        <f t="shared" si="21"/>
        <v>8.6499999999999994E-2</v>
      </c>
      <c r="Q451" s="234">
        <f t="shared" si="21"/>
        <v>0.1943</v>
      </c>
    </row>
    <row r="452" spans="1:17" s="212" customFormat="1" ht="13.5" customHeight="1" x14ac:dyDescent="0.2">
      <c r="A452" s="232">
        <v>46</v>
      </c>
      <c r="B452" s="240">
        <v>4.5900000000000003E-2</v>
      </c>
      <c r="C452" s="241">
        <v>4.3700000000000003E-2</v>
      </c>
      <c r="D452" s="241">
        <v>7.4300000000000005E-2</v>
      </c>
      <c r="E452" s="241">
        <v>0.16719999999999999</v>
      </c>
      <c r="G452" s="232">
        <v>46</v>
      </c>
      <c r="H452" s="240">
        <v>4.5900000000000003E-2</v>
      </c>
      <c r="I452" s="234">
        <f t="shared" si="22"/>
        <v>4.7899999999999998E-2</v>
      </c>
      <c r="J452" s="234">
        <f t="shared" si="20"/>
        <v>8.14E-2</v>
      </c>
      <c r="K452" s="234">
        <f t="shared" si="20"/>
        <v>0.18310000000000001</v>
      </c>
      <c r="M452" s="232">
        <v>46</v>
      </c>
      <c r="N452" s="240">
        <v>4.5900000000000003E-2</v>
      </c>
      <c r="O452" s="234">
        <f t="shared" si="23"/>
        <v>5.1999999999999998E-2</v>
      </c>
      <c r="P452" s="234">
        <f t="shared" si="21"/>
        <v>8.8400000000000006E-2</v>
      </c>
      <c r="Q452" s="234">
        <f t="shared" si="21"/>
        <v>0.19900000000000001</v>
      </c>
    </row>
    <row r="453" spans="1:17" s="212" customFormat="1" ht="13.5" customHeight="1" x14ac:dyDescent="0.2">
      <c r="A453" s="232">
        <v>47</v>
      </c>
      <c r="B453" s="240">
        <v>4.6899999999999997E-2</v>
      </c>
      <c r="C453" s="241">
        <v>4.4699999999999997E-2</v>
      </c>
      <c r="D453" s="241">
        <v>7.5999999999999998E-2</v>
      </c>
      <c r="E453" s="241">
        <v>0.1711</v>
      </c>
      <c r="G453" s="232">
        <v>47</v>
      </c>
      <c r="H453" s="240">
        <v>4.6899999999999997E-2</v>
      </c>
      <c r="I453" s="234">
        <f t="shared" si="22"/>
        <v>4.8899999999999999E-2</v>
      </c>
      <c r="J453" s="234">
        <f t="shared" si="20"/>
        <v>8.3199999999999996E-2</v>
      </c>
      <c r="K453" s="234">
        <f t="shared" si="20"/>
        <v>0.18740000000000001</v>
      </c>
      <c r="M453" s="232">
        <v>47</v>
      </c>
      <c r="N453" s="240">
        <v>4.6899999999999997E-2</v>
      </c>
      <c r="O453" s="234">
        <f t="shared" si="23"/>
        <v>5.3199999999999997E-2</v>
      </c>
      <c r="P453" s="234">
        <f t="shared" si="21"/>
        <v>9.0399999999999994E-2</v>
      </c>
      <c r="Q453" s="234">
        <f t="shared" si="21"/>
        <v>0.2036</v>
      </c>
    </row>
    <row r="454" spans="1:17" s="212" customFormat="1" ht="13.5" customHeight="1" x14ac:dyDescent="0.2">
      <c r="A454" s="232">
        <v>48</v>
      </c>
      <c r="B454" s="240">
        <v>4.7899999999999998E-2</v>
      </c>
      <c r="C454" s="241">
        <v>4.5600000000000002E-2</v>
      </c>
      <c r="D454" s="241">
        <v>7.7600000000000002E-2</v>
      </c>
      <c r="E454" s="241">
        <v>0.17499999999999999</v>
      </c>
      <c r="G454" s="232">
        <v>48</v>
      </c>
      <c r="H454" s="240">
        <v>4.7899999999999998E-2</v>
      </c>
      <c r="I454" s="234">
        <f t="shared" si="22"/>
        <v>4.99E-2</v>
      </c>
      <c r="J454" s="234">
        <f t="shared" si="20"/>
        <v>8.5000000000000006E-2</v>
      </c>
      <c r="K454" s="234">
        <f t="shared" si="20"/>
        <v>0.19159999999999999</v>
      </c>
      <c r="M454" s="232">
        <v>48</v>
      </c>
      <c r="N454" s="240">
        <v>4.7899999999999998E-2</v>
      </c>
      <c r="O454" s="234">
        <f t="shared" si="23"/>
        <v>5.4300000000000001E-2</v>
      </c>
      <c r="P454" s="234">
        <f t="shared" si="21"/>
        <v>9.2299999999999993E-2</v>
      </c>
      <c r="Q454" s="234">
        <f t="shared" si="21"/>
        <v>0.20830000000000001</v>
      </c>
    </row>
    <row r="455" spans="1:17" s="212" customFormat="1" ht="13.5" customHeight="1" x14ac:dyDescent="0.2">
      <c r="A455" s="232">
        <v>49</v>
      </c>
      <c r="B455" s="240">
        <v>4.8899999999999999E-2</v>
      </c>
      <c r="C455" s="241">
        <v>4.6600000000000003E-2</v>
      </c>
      <c r="D455" s="241">
        <v>7.9299999999999995E-2</v>
      </c>
      <c r="E455" s="241">
        <v>0.1789</v>
      </c>
      <c r="G455" s="232">
        <v>49</v>
      </c>
      <c r="H455" s="240">
        <v>4.8899999999999999E-2</v>
      </c>
      <c r="I455" s="234">
        <f t="shared" si="22"/>
        <v>5.0999999999999997E-2</v>
      </c>
      <c r="J455" s="234">
        <f t="shared" si="20"/>
        <v>8.6800000000000002E-2</v>
      </c>
      <c r="K455" s="234">
        <f t="shared" si="20"/>
        <v>0.19589999999999999</v>
      </c>
      <c r="M455" s="232">
        <v>49</v>
      </c>
      <c r="N455" s="240">
        <v>4.8899999999999999E-2</v>
      </c>
      <c r="O455" s="234">
        <f t="shared" si="23"/>
        <v>5.5500000000000001E-2</v>
      </c>
      <c r="P455" s="234">
        <f t="shared" si="21"/>
        <v>9.4399999999999998E-2</v>
      </c>
      <c r="Q455" s="234">
        <f t="shared" si="21"/>
        <v>0.21290000000000001</v>
      </c>
    </row>
    <row r="456" spans="1:17" s="212" customFormat="1" ht="13.5" customHeight="1" x14ac:dyDescent="0.2">
      <c r="A456" s="232">
        <v>50</v>
      </c>
      <c r="B456" s="240">
        <v>4.99E-2</v>
      </c>
      <c r="C456" s="241">
        <v>4.8099999999999997E-2</v>
      </c>
      <c r="D456" s="241">
        <v>8.2600000000000007E-2</v>
      </c>
      <c r="E456" s="241">
        <v>0.18360000000000001</v>
      </c>
      <c r="G456" s="232">
        <v>50</v>
      </c>
      <c r="H456" s="240">
        <v>4.99E-2</v>
      </c>
      <c r="I456" s="234">
        <f t="shared" si="22"/>
        <v>5.2699999999999997E-2</v>
      </c>
      <c r="J456" s="234">
        <f t="shared" si="20"/>
        <v>9.0399999999999994E-2</v>
      </c>
      <c r="K456" s="234">
        <f t="shared" si="20"/>
        <v>0.20100000000000001</v>
      </c>
      <c r="M456" s="232">
        <v>50</v>
      </c>
      <c r="N456" s="240">
        <v>4.99E-2</v>
      </c>
      <c r="O456" s="234">
        <f t="shared" si="23"/>
        <v>5.7200000000000001E-2</v>
      </c>
      <c r="P456" s="234">
        <f t="shared" si="21"/>
        <v>9.8299999999999998E-2</v>
      </c>
      <c r="Q456" s="234">
        <f t="shared" si="21"/>
        <v>0.2185</v>
      </c>
    </row>
    <row r="457" spans="1:17" s="212" customFormat="1" ht="13.5" customHeight="1" x14ac:dyDescent="0.2">
      <c r="A457" s="232">
        <v>51</v>
      </c>
      <c r="B457" s="240">
        <v>5.0900000000000001E-2</v>
      </c>
      <c r="C457" s="241">
        <v>4.9099999999999998E-2</v>
      </c>
      <c r="D457" s="241">
        <v>8.4400000000000003E-2</v>
      </c>
      <c r="E457" s="241">
        <v>0.1883</v>
      </c>
      <c r="G457" s="232">
        <v>51</v>
      </c>
      <c r="H457" s="240">
        <v>5.0900000000000001E-2</v>
      </c>
      <c r="I457" s="234">
        <f t="shared" si="22"/>
        <v>5.3800000000000001E-2</v>
      </c>
      <c r="J457" s="234">
        <f t="shared" si="20"/>
        <v>9.2399999999999996E-2</v>
      </c>
      <c r="K457" s="234">
        <f t="shared" si="20"/>
        <v>0.20619999999999999</v>
      </c>
      <c r="M457" s="232">
        <v>51</v>
      </c>
      <c r="N457" s="240">
        <v>5.0900000000000001E-2</v>
      </c>
      <c r="O457" s="234">
        <f t="shared" si="23"/>
        <v>5.8400000000000001E-2</v>
      </c>
      <c r="P457" s="234">
        <f t="shared" si="21"/>
        <v>0.1004</v>
      </c>
      <c r="Q457" s="234">
        <f t="shared" si="21"/>
        <v>0.22409999999999999</v>
      </c>
    </row>
    <row r="458" spans="1:17" s="212" customFormat="1" ht="13.5" customHeight="1" x14ac:dyDescent="0.2">
      <c r="A458" s="232">
        <v>52</v>
      </c>
      <c r="B458" s="240">
        <v>5.1900000000000002E-2</v>
      </c>
      <c r="C458" s="241">
        <v>5.0099999999999999E-2</v>
      </c>
      <c r="D458" s="241">
        <v>8.6099999999999996E-2</v>
      </c>
      <c r="E458" s="241">
        <v>0.19309999999999999</v>
      </c>
      <c r="G458" s="232">
        <v>52</v>
      </c>
      <c r="H458" s="240">
        <v>5.1900000000000002E-2</v>
      </c>
      <c r="I458" s="234">
        <f t="shared" si="22"/>
        <v>5.4899999999999997E-2</v>
      </c>
      <c r="J458" s="234">
        <f t="shared" si="20"/>
        <v>9.4299999999999995E-2</v>
      </c>
      <c r="K458" s="234">
        <f t="shared" si="20"/>
        <v>0.2114</v>
      </c>
      <c r="M458" s="232">
        <v>52</v>
      </c>
      <c r="N458" s="240">
        <v>5.1900000000000002E-2</v>
      </c>
      <c r="O458" s="234">
        <f t="shared" si="23"/>
        <v>5.96E-2</v>
      </c>
      <c r="P458" s="234">
        <f t="shared" si="21"/>
        <v>0.10249999999999999</v>
      </c>
      <c r="Q458" s="234">
        <f t="shared" si="21"/>
        <v>0.2298</v>
      </c>
    </row>
    <row r="459" spans="1:17" s="212" customFormat="1" ht="13.5" customHeight="1" x14ac:dyDescent="0.2">
      <c r="A459" s="232">
        <v>53</v>
      </c>
      <c r="B459" s="240">
        <v>5.2900000000000003E-2</v>
      </c>
      <c r="C459" s="241">
        <v>5.11E-2</v>
      </c>
      <c r="D459" s="241">
        <v>8.7900000000000006E-2</v>
      </c>
      <c r="E459" s="241">
        <v>0.19789999999999999</v>
      </c>
      <c r="G459" s="232">
        <v>53</v>
      </c>
      <c r="H459" s="240">
        <v>5.2900000000000003E-2</v>
      </c>
      <c r="I459" s="234">
        <f t="shared" si="22"/>
        <v>5.6000000000000001E-2</v>
      </c>
      <c r="J459" s="234">
        <f t="shared" si="20"/>
        <v>9.6299999999999997E-2</v>
      </c>
      <c r="K459" s="234">
        <f t="shared" si="20"/>
        <v>0.2167</v>
      </c>
      <c r="M459" s="232">
        <v>53</v>
      </c>
      <c r="N459" s="240">
        <v>5.2900000000000003E-2</v>
      </c>
      <c r="O459" s="234">
        <f t="shared" si="23"/>
        <v>6.08E-2</v>
      </c>
      <c r="P459" s="234">
        <f t="shared" si="21"/>
        <v>0.1046</v>
      </c>
      <c r="Q459" s="234">
        <f t="shared" si="21"/>
        <v>0.23549999999999999</v>
      </c>
    </row>
    <row r="460" spans="1:17" s="212" customFormat="1" ht="13.5" customHeight="1" x14ac:dyDescent="0.2">
      <c r="A460" s="232">
        <v>54</v>
      </c>
      <c r="B460" s="240">
        <v>5.3900000000000003E-2</v>
      </c>
      <c r="C460" s="241">
        <v>5.1999999999999998E-2</v>
      </c>
      <c r="D460" s="241">
        <v>8.9700000000000002E-2</v>
      </c>
      <c r="E460" s="241">
        <v>0.2026</v>
      </c>
      <c r="G460" s="232">
        <v>54</v>
      </c>
      <c r="H460" s="240">
        <v>5.3900000000000003E-2</v>
      </c>
      <c r="I460" s="234">
        <f t="shared" si="22"/>
        <v>5.6899999999999999E-2</v>
      </c>
      <c r="J460" s="234">
        <f t="shared" si="20"/>
        <v>9.8199999999999996E-2</v>
      </c>
      <c r="K460" s="234">
        <f t="shared" si="20"/>
        <v>0.2218</v>
      </c>
      <c r="M460" s="232">
        <v>54</v>
      </c>
      <c r="N460" s="240">
        <v>5.3900000000000003E-2</v>
      </c>
      <c r="O460" s="234">
        <f t="shared" si="23"/>
        <v>6.1899999999999997E-2</v>
      </c>
      <c r="P460" s="234">
        <f t="shared" si="21"/>
        <v>0.1067</v>
      </c>
      <c r="Q460" s="234">
        <f t="shared" si="21"/>
        <v>0.24110000000000001</v>
      </c>
    </row>
    <row r="461" spans="1:17" s="212" customFormat="1" ht="13.5" customHeight="1" x14ac:dyDescent="0.2">
      <c r="A461" s="232">
        <v>55</v>
      </c>
      <c r="B461" s="240">
        <v>5.4899999999999997E-2</v>
      </c>
      <c r="C461" s="241">
        <v>5.2999999999999999E-2</v>
      </c>
      <c r="D461" s="241">
        <v>9.1399999999999995E-2</v>
      </c>
      <c r="E461" s="241">
        <v>0.20749999999999999</v>
      </c>
      <c r="G461" s="232">
        <v>55</v>
      </c>
      <c r="H461" s="240">
        <v>5.4899999999999997E-2</v>
      </c>
      <c r="I461" s="234">
        <f t="shared" si="22"/>
        <v>5.8000000000000003E-2</v>
      </c>
      <c r="J461" s="234">
        <f t="shared" si="20"/>
        <v>0.10009999999999999</v>
      </c>
      <c r="K461" s="234">
        <f t="shared" si="20"/>
        <v>0.22720000000000001</v>
      </c>
      <c r="M461" s="232">
        <v>55</v>
      </c>
      <c r="N461" s="240">
        <v>5.4899999999999997E-2</v>
      </c>
      <c r="O461" s="234">
        <f t="shared" si="23"/>
        <v>6.3100000000000003E-2</v>
      </c>
      <c r="P461" s="234">
        <f t="shared" si="21"/>
        <v>0.10879999999999999</v>
      </c>
      <c r="Q461" s="234">
        <f t="shared" si="21"/>
        <v>0.24690000000000001</v>
      </c>
    </row>
    <row r="462" spans="1:17" s="212" customFormat="1" ht="13.5" customHeight="1" x14ac:dyDescent="0.2">
      <c r="A462" s="232">
        <v>56</v>
      </c>
      <c r="B462" s="240">
        <v>5.5899999999999998E-2</v>
      </c>
      <c r="C462" s="241">
        <v>5.3999999999999999E-2</v>
      </c>
      <c r="D462" s="241">
        <v>9.3200000000000005E-2</v>
      </c>
      <c r="E462" s="241">
        <v>0.21249999999999999</v>
      </c>
      <c r="G462" s="232">
        <v>56</v>
      </c>
      <c r="H462" s="240">
        <v>5.5899999999999998E-2</v>
      </c>
      <c r="I462" s="234">
        <f t="shared" si="22"/>
        <v>5.91E-2</v>
      </c>
      <c r="J462" s="234">
        <f t="shared" si="20"/>
        <v>0.1021</v>
      </c>
      <c r="K462" s="234">
        <f t="shared" si="20"/>
        <v>0.23269999999999999</v>
      </c>
      <c r="M462" s="232">
        <v>56</v>
      </c>
      <c r="N462" s="240">
        <v>5.5899999999999998E-2</v>
      </c>
      <c r="O462" s="234">
        <f t="shared" si="23"/>
        <v>6.4299999999999996E-2</v>
      </c>
      <c r="P462" s="234">
        <f t="shared" si="21"/>
        <v>0.1109</v>
      </c>
      <c r="Q462" s="234">
        <f t="shared" si="21"/>
        <v>0.25290000000000001</v>
      </c>
    </row>
    <row r="463" spans="1:17" s="212" customFormat="1" ht="13.5" customHeight="1" x14ac:dyDescent="0.2">
      <c r="A463" s="232">
        <v>57</v>
      </c>
      <c r="B463" s="240">
        <v>5.6899999999999999E-2</v>
      </c>
      <c r="C463" s="241">
        <v>5.5E-2</v>
      </c>
      <c r="D463" s="241">
        <v>9.5000000000000001E-2</v>
      </c>
      <c r="E463" s="241">
        <v>0.21740000000000001</v>
      </c>
      <c r="G463" s="232">
        <v>57</v>
      </c>
      <c r="H463" s="240">
        <v>5.6899999999999999E-2</v>
      </c>
      <c r="I463" s="234">
        <f t="shared" si="22"/>
        <v>6.0199999999999997E-2</v>
      </c>
      <c r="J463" s="234">
        <f t="shared" si="20"/>
        <v>0.104</v>
      </c>
      <c r="K463" s="234">
        <f t="shared" si="20"/>
        <v>0.23810000000000001</v>
      </c>
      <c r="M463" s="232">
        <v>57</v>
      </c>
      <c r="N463" s="240">
        <v>5.6899999999999999E-2</v>
      </c>
      <c r="O463" s="234">
        <f t="shared" si="23"/>
        <v>6.5500000000000003E-2</v>
      </c>
      <c r="P463" s="234">
        <f t="shared" si="21"/>
        <v>0.11310000000000001</v>
      </c>
      <c r="Q463" s="234">
        <f t="shared" si="21"/>
        <v>0.25869999999999999</v>
      </c>
    </row>
    <row r="464" spans="1:17" s="212" customFormat="1" ht="13.5" customHeight="1" x14ac:dyDescent="0.2">
      <c r="A464" s="232">
        <v>58</v>
      </c>
      <c r="B464" s="240">
        <v>5.79E-2</v>
      </c>
      <c r="C464" s="241">
        <v>5.6000000000000001E-2</v>
      </c>
      <c r="D464" s="241">
        <v>9.6699999999999994E-2</v>
      </c>
      <c r="E464" s="241">
        <v>0.22239999999999999</v>
      </c>
      <c r="G464" s="232">
        <v>58</v>
      </c>
      <c r="H464" s="240">
        <v>5.79E-2</v>
      </c>
      <c r="I464" s="234">
        <f t="shared" si="22"/>
        <v>6.13E-2</v>
      </c>
      <c r="J464" s="234">
        <f t="shared" si="20"/>
        <v>0.10589999999999999</v>
      </c>
      <c r="K464" s="234">
        <f t="shared" si="20"/>
        <v>0.24349999999999999</v>
      </c>
      <c r="M464" s="232">
        <v>58</v>
      </c>
      <c r="N464" s="240">
        <v>5.79E-2</v>
      </c>
      <c r="O464" s="234">
        <f t="shared" si="23"/>
        <v>6.6600000000000006E-2</v>
      </c>
      <c r="P464" s="234">
        <f t="shared" si="21"/>
        <v>0.11509999999999999</v>
      </c>
      <c r="Q464" s="234">
        <f t="shared" si="21"/>
        <v>0.26469999999999999</v>
      </c>
    </row>
    <row r="465" spans="1:17" s="212" customFormat="1" ht="13.5" customHeight="1" x14ac:dyDescent="0.2">
      <c r="A465" s="232">
        <v>59</v>
      </c>
      <c r="B465" s="240">
        <v>5.8900000000000001E-2</v>
      </c>
      <c r="C465" s="241">
        <v>5.7000000000000002E-2</v>
      </c>
      <c r="D465" s="241">
        <v>9.8500000000000004E-2</v>
      </c>
      <c r="E465" s="241">
        <v>0.22750000000000001</v>
      </c>
      <c r="G465" s="232">
        <v>59</v>
      </c>
      <c r="H465" s="240">
        <v>5.8900000000000001E-2</v>
      </c>
      <c r="I465" s="234">
        <f t="shared" si="22"/>
        <v>6.2399999999999997E-2</v>
      </c>
      <c r="J465" s="234">
        <f t="shared" si="20"/>
        <v>0.1079</v>
      </c>
      <c r="K465" s="234">
        <f t="shared" si="20"/>
        <v>0.24909999999999999</v>
      </c>
      <c r="M465" s="232">
        <v>59</v>
      </c>
      <c r="N465" s="240">
        <v>5.8900000000000001E-2</v>
      </c>
      <c r="O465" s="234">
        <f t="shared" si="23"/>
        <v>6.7799999999999999E-2</v>
      </c>
      <c r="P465" s="234">
        <f t="shared" si="21"/>
        <v>0.1172</v>
      </c>
      <c r="Q465" s="234">
        <f t="shared" si="21"/>
        <v>0.2707</v>
      </c>
    </row>
    <row r="466" spans="1:17" s="212" customFormat="1" ht="13.5" customHeight="1" x14ac:dyDescent="0.2">
      <c r="A466" s="232">
        <v>60</v>
      </c>
      <c r="B466" s="240">
        <v>5.9900000000000002E-2</v>
      </c>
      <c r="C466" s="241">
        <v>5.8000000000000003E-2</v>
      </c>
      <c r="D466" s="241">
        <v>0.1003</v>
      </c>
      <c r="E466" s="241">
        <v>0.2326</v>
      </c>
      <c r="G466" s="232">
        <v>60</v>
      </c>
      <c r="H466" s="240">
        <v>5.9900000000000002E-2</v>
      </c>
      <c r="I466" s="234">
        <f t="shared" si="22"/>
        <v>6.3500000000000001E-2</v>
      </c>
      <c r="J466" s="234">
        <f t="shared" si="20"/>
        <v>0.10979999999999999</v>
      </c>
      <c r="K466" s="234">
        <f t="shared" si="20"/>
        <v>0.25469999999999998</v>
      </c>
      <c r="M466" s="232">
        <v>60</v>
      </c>
      <c r="N466" s="240">
        <v>5.9900000000000002E-2</v>
      </c>
      <c r="O466" s="234">
        <f t="shared" si="23"/>
        <v>6.9000000000000006E-2</v>
      </c>
      <c r="P466" s="234">
        <f t="shared" si="21"/>
        <v>0.11940000000000001</v>
      </c>
      <c r="Q466" s="234">
        <f t="shared" si="21"/>
        <v>0.27679999999999999</v>
      </c>
    </row>
    <row r="467" spans="1:17" s="212" customFormat="1" ht="13.5" customHeight="1" x14ac:dyDescent="0.2">
      <c r="A467" s="232">
        <v>61</v>
      </c>
      <c r="B467" s="240">
        <v>6.0900000000000003E-2</v>
      </c>
      <c r="C467" s="241">
        <v>5.8200000000000002E-2</v>
      </c>
      <c r="D467" s="241">
        <v>0.10050000000000001</v>
      </c>
      <c r="E467" s="241">
        <v>0.23400000000000001</v>
      </c>
      <c r="G467" s="232">
        <v>61</v>
      </c>
      <c r="H467" s="240">
        <v>6.0900000000000003E-2</v>
      </c>
      <c r="I467" s="234">
        <f t="shared" si="22"/>
        <v>6.3700000000000007E-2</v>
      </c>
      <c r="J467" s="234">
        <f t="shared" si="20"/>
        <v>0.11</v>
      </c>
      <c r="K467" s="234">
        <f t="shared" si="20"/>
        <v>0.25619999999999998</v>
      </c>
      <c r="M467" s="232">
        <v>61</v>
      </c>
      <c r="N467" s="240">
        <v>6.0900000000000003E-2</v>
      </c>
      <c r="O467" s="234">
        <f t="shared" si="23"/>
        <v>6.93E-2</v>
      </c>
      <c r="P467" s="234">
        <f t="shared" si="21"/>
        <v>0.1196</v>
      </c>
      <c r="Q467" s="234">
        <f t="shared" si="21"/>
        <v>0.27850000000000003</v>
      </c>
    </row>
    <row r="468" spans="1:17" s="212" customFormat="1" ht="13.5" customHeight="1" x14ac:dyDescent="0.2">
      <c r="A468" s="232">
        <v>62</v>
      </c>
      <c r="B468" s="240">
        <v>6.1899999999999997E-2</v>
      </c>
      <c r="C468" s="241">
        <v>5.91E-2</v>
      </c>
      <c r="D468" s="241">
        <v>0.1008</v>
      </c>
      <c r="E468" s="241">
        <v>0.23549999999999999</v>
      </c>
      <c r="G468" s="232">
        <v>62</v>
      </c>
      <c r="H468" s="240">
        <v>6.1899999999999997E-2</v>
      </c>
      <c r="I468" s="234">
        <f t="shared" si="22"/>
        <v>6.4699999999999994E-2</v>
      </c>
      <c r="J468" s="234">
        <f t="shared" si="20"/>
        <v>0.1104</v>
      </c>
      <c r="K468" s="234">
        <f t="shared" si="20"/>
        <v>0.25790000000000002</v>
      </c>
      <c r="M468" s="232">
        <v>62</v>
      </c>
      <c r="N468" s="240">
        <v>6.1899999999999997E-2</v>
      </c>
      <c r="O468" s="234">
        <f t="shared" si="23"/>
        <v>7.0300000000000001E-2</v>
      </c>
      <c r="P468" s="234">
        <f t="shared" si="21"/>
        <v>0.12</v>
      </c>
      <c r="Q468" s="234">
        <f t="shared" si="21"/>
        <v>0.2802</v>
      </c>
    </row>
    <row r="469" spans="1:17" s="212" customFormat="1" ht="13.5" customHeight="1" x14ac:dyDescent="0.2">
      <c r="A469" s="232">
        <v>63</v>
      </c>
      <c r="B469" s="240">
        <v>6.2899999999999998E-2</v>
      </c>
      <c r="C469" s="241">
        <v>6.0100000000000001E-2</v>
      </c>
      <c r="D469" s="241">
        <v>0.10249999999999999</v>
      </c>
      <c r="E469" s="241">
        <v>0.2369</v>
      </c>
      <c r="G469" s="232">
        <v>63</v>
      </c>
      <c r="H469" s="240">
        <v>6.2899999999999998E-2</v>
      </c>
      <c r="I469" s="234">
        <f t="shared" si="22"/>
        <v>6.5799999999999997E-2</v>
      </c>
      <c r="J469" s="234">
        <f t="shared" si="20"/>
        <v>0.11219999999999999</v>
      </c>
      <c r="K469" s="234">
        <f t="shared" si="20"/>
        <v>0.25940000000000002</v>
      </c>
      <c r="M469" s="232">
        <v>63</v>
      </c>
      <c r="N469" s="240">
        <v>6.2899999999999998E-2</v>
      </c>
      <c r="O469" s="234">
        <f t="shared" si="23"/>
        <v>7.1499999999999994E-2</v>
      </c>
      <c r="P469" s="234">
        <f t="shared" si="21"/>
        <v>0.122</v>
      </c>
      <c r="Q469" s="234">
        <f t="shared" si="21"/>
        <v>0.28189999999999998</v>
      </c>
    </row>
    <row r="470" spans="1:17" s="212" customFormat="1" ht="13.5" customHeight="1" x14ac:dyDescent="0.2">
      <c r="A470" s="232">
        <v>64</v>
      </c>
      <c r="B470" s="240">
        <v>6.3899999999999998E-2</v>
      </c>
      <c r="C470" s="241">
        <v>6.1100000000000002E-2</v>
      </c>
      <c r="D470" s="241">
        <v>0.1041</v>
      </c>
      <c r="E470" s="241">
        <v>0.2384</v>
      </c>
      <c r="G470" s="232">
        <v>64</v>
      </c>
      <c r="H470" s="240">
        <v>6.3899999999999998E-2</v>
      </c>
      <c r="I470" s="234">
        <f t="shared" si="22"/>
        <v>6.6900000000000001E-2</v>
      </c>
      <c r="J470" s="234">
        <f t="shared" si="20"/>
        <v>0.114</v>
      </c>
      <c r="K470" s="234">
        <f t="shared" si="20"/>
        <v>0.26100000000000001</v>
      </c>
      <c r="M470" s="232">
        <v>64</v>
      </c>
      <c r="N470" s="240">
        <v>6.3899999999999998E-2</v>
      </c>
      <c r="O470" s="234">
        <f t="shared" si="23"/>
        <v>7.2700000000000001E-2</v>
      </c>
      <c r="P470" s="234">
        <f t="shared" si="21"/>
        <v>0.1239</v>
      </c>
      <c r="Q470" s="234">
        <f t="shared" si="21"/>
        <v>0.28370000000000001</v>
      </c>
    </row>
    <row r="471" spans="1:17" s="212" customFormat="1" ht="13.5" customHeight="1" x14ac:dyDescent="0.2">
      <c r="A471" s="232">
        <v>65</v>
      </c>
      <c r="B471" s="240">
        <v>6.4899999999999999E-2</v>
      </c>
      <c r="C471" s="241">
        <v>6.2E-2</v>
      </c>
      <c r="D471" s="241">
        <v>0.10580000000000001</v>
      </c>
      <c r="E471" s="241">
        <v>0.24249999999999999</v>
      </c>
      <c r="G471" s="232">
        <v>65</v>
      </c>
      <c r="H471" s="240">
        <v>6.4899999999999999E-2</v>
      </c>
      <c r="I471" s="234">
        <f t="shared" si="22"/>
        <v>6.7900000000000002E-2</v>
      </c>
      <c r="J471" s="234">
        <f t="shared" si="22"/>
        <v>0.1159</v>
      </c>
      <c r="K471" s="234">
        <f t="shared" si="22"/>
        <v>0.26550000000000001</v>
      </c>
      <c r="M471" s="232">
        <v>65</v>
      </c>
      <c r="N471" s="240">
        <v>6.4899999999999999E-2</v>
      </c>
      <c r="O471" s="234">
        <f t="shared" si="23"/>
        <v>7.3800000000000004E-2</v>
      </c>
      <c r="P471" s="234">
        <f t="shared" si="23"/>
        <v>0.12590000000000001</v>
      </c>
      <c r="Q471" s="234">
        <f t="shared" si="23"/>
        <v>0.28860000000000002</v>
      </c>
    </row>
    <row r="472" spans="1:17" s="212" customFormat="1" ht="13.5" customHeight="1" x14ac:dyDescent="0.2">
      <c r="A472" s="232">
        <v>66</v>
      </c>
      <c r="B472" s="240">
        <v>6.59E-2</v>
      </c>
      <c r="C472" s="241">
        <v>6.3E-2</v>
      </c>
      <c r="D472" s="241">
        <v>0.1076</v>
      </c>
      <c r="E472" s="241">
        <v>0.2477</v>
      </c>
      <c r="G472" s="232">
        <v>66</v>
      </c>
      <c r="H472" s="240">
        <v>6.59E-2</v>
      </c>
      <c r="I472" s="234">
        <f t="shared" ref="I472:K535" si="24">ROUND(C472*(1+19%/2),4)</f>
        <v>6.9000000000000006E-2</v>
      </c>
      <c r="J472" s="234">
        <f t="shared" si="24"/>
        <v>0.1178</v>
      </c>
      <c r="K472" s="234">
        <f t="shared" si="24"/>
        <v>0.2712</v>
      </c>
      <c r="M472" s="232">
        <v>66</v>
      </c>
      <c r="N472" s="240">
        <v>6.59E-2</v>
      </c>
      <c r="O472" s="234">
        <f t="shared" ref="O472:Q535" si="25">ROUND(C472*(1+19%),4)</f>
        <v>7.4999999999999997E-2</v>
      </c>
      <c r="P472" s="234">
        <f t="shared" si="25"/>
        <v>0.128</v>
      </c>
      <c r="Q472" s="234">
        <f t="shared" si="25"/>
        <v>0.29480000000000001</v>
      </c>
    </row>
    <row r="473" spans="1:17" s="212" customFormat="1" ht="13.5" customHeight="1" x14ac:dyDescent="0.2">
      <c r="A473" s="232">
        <v>67</v>
      </c>
      <c r="B473" s="240">
        <v>6.6900000000000001E-2</v>
      </c>
      <c r="C473" s="241">
        <v>6.4100000000000004E-2</v>
      </c>
      <c r="D473" s="241">
        <v>0.1094</v>
      </c>
      <c r="E473" s="241">
        <v>0.25309999999999999</v>
      </c>
      <c r="G473" s="232">
        <v>67</v>
      </c>
      <c r="H473" s="240">
        <v>6.6900000000000001E-2</v>
      </c>
      <c r="I473" s="234">
        <f t="shared" si="24"/>
        <v>7.0199999999999999E-2</v>
      </c>
      <c r="J473" s="234">
        <f t="shared" si="24"/>
        <v>0.1198</v>
      </c>
      <c r="K473" s="234">
        <f t="shared" si="24"/>
        <v>0.27710000000000001</v>
      </c>
      <c r="M473" s="232">
        <v>67</v>
      </c>
      <c r="N473" s="240">
        <v>6.6900000000000001E-2</v>
      </c>
      <c r="O473" s="234">
        <f t="shared" si="25"/>
        <v>7.6300000000000007E-2</v>
      </c>
      <c r="P473" s="234">
        <f t="shared" si="25"/>
        <v>0.13020000000000001</v>
      </c>
      <c r="Q473" s="234">
        <f t="shared" si="25"/>
        <v>0.30120000000000002</v>
      </c>
    </row>
    <row r="474" spans="1:17" s="212" customFormat="1" ht="13.5" customHeight="1" x14ac:dyDescent="0.2">
      <c r="A474" s="232">
        <v>68</v>
      </c>
      <c r="B474" s="240">
        <v>6.7900000000000002E-2</v>
      </c>
      <c r="C474" s="241">
        <v>6.5100000000000005E-2</v>
      </c>
      <c r="D474" s="241">
        <v>0.1113</v>
      </c>
      <c r="E474" s="241">
        <v>0.2586</v>
      </c>
      <c r="G474" s="232">
        <v>68</v>
      </c>
      <c r="H474" s="240">
        <v>6.7900000000000002E-2</v>
      </c>
      <c r="I474" s="234">
        <f t="shared" si="24"/>
        <v>7.1300000000000002E-2</v>
      </c>
      <c r="J474" s="234">
        <f t="shared" si="24"/>
        <v>0.12189999999999999</v>
      </c>
      <c r="K474" s="234">
        <f t="shared" si="24"/>
        <v>0.28320000000000001</v>
      </c>
      <c r="M474" s="232">
        <v>68</v>
      </c>
      <c r="N474" s="240">
        <v>6.7900000000000002E-2</v>
      </c>
      <c r="O474" s="234">
        <f t="shared" si="25"/>
        <v>7.7499999999999999E-2</v>
      </c>
      <c r="P474" s="234">
        <f t="shared" si="25"/>
        <v>0.13239999999999999</v>
      </c>
      <c r="Q474" s="234">
        <f t="shared" si="25"/>
        <v>0.30769999999999997</v>
      </c>
    </row>
    <row r="475" spans="1:17" s="212" customFormat="1" ht="13.5" customHeight="1" x14ac:dyDescent="0.2">
      <c r="A475" s="232">
        <v>69</v>
      </c>
      <c r="B475" s="240">
        <v>6.8900000000000003E-2</v>
      </c>
      <c r="C475" s="241">
        <v>6.6100000000000006E-2</v>
      </c>
      <c r="D475" s="241">
        <v>0.11310000000000001</v>
      </c>
      <c r="E475" s="241">
        <v>0.2641</v>
      </c>
      <c r="G475" s="232">
        <v>69</v>
      </c>
      <c r="H475" s="240">
        <v>6.8900000000000003E-2</v>
      </c>
      <c r="I475" s="234">
        <f t="shared" si="24"/>
        <v>7.2400000000000006E-2</v>
      </c>
      <c r="J475" s="234">
        <f t="shared" si="24"/>
        <v>0.12379999999999999</v>
      </c>
      <c r="K475" s="234">
        <f t="shared" si="24"/>
        <v>0.28920000000000001</v>
      </c>
      <c r="M475" s="232">
        <v>69</v>
      </c>
      <c r="N475" s="240">
        <v>6.8900000000000003E-2</v>
      </c>
      <c r="O475" s="234">
        <f t="shared" si="25"/>
        <v>7.8700000000000006E-2</v>
      </c>
      <c r="P475" s="234">
        <f t="shared" si="25"/>
        <v>0.1346</v>
      </c>
      <c r="Q475" s="234">
        <f t="shared" si="25"/>
        <v>0.31430000000000002</v>
      </c>
    </row>
    <row r="476" spans="1:17" s="212" customFormat="1" ht="13.5" customHeight="1" x14ac:dyDescent="0.2">
      <c r="A476" s="232">
        <v>70</v>
      </c>
      <c r="B476" s="240">
        <v>6.9900000000000004E-2</v>
      </c>
      <c r="C476" s="241">
        <v>6.7100000000000007E-2</v>
      </c>
      <c r="D476" s="241">
        <v>0.1149</v>
      </c>
      <c r="E476" s="241">
        <v>0.2697</v>
      </c>
      <c r="G476" s="232">
        <v>70</v>
      </c>
      <c r="H476" s="240">
        <v>6.9900000000000004E-2</v>
      </c>
      <c r="I476" s="234">
        <f t="shared" si="24"/>
        <v>7.3499999999999996E-2</v>
      </c>
      <c r="J476" s="234">
        <f t="shared" si="24"/>
        <v>0.1258</v>
      </c>
      <c r="K476" s="234">
        <f t="shared" si="24"/>
        <v>0.29530000000000001</v>
      </c>
      <c r="M476" s="232">
        <v>70</v>
      </c>
      <c r="N476" s="240">
        <v>6.9900000000000004E-2</v>
      </c>
      <c r="O476" s="234">
        <f t="shared" si="25"/>
        <v>7.9799999999999996E-2</v>
      </c>
      <c r="P476" s="234">
        <f t="shared" si="25"/>
        <v>0.13669999999999999</v>
      </c>
      <c r="Q476" s="234">
        <f t="shared" si="25"/>
        <v>0.32090000000000002</v>
      </c>
    </row>
    <row r="477" spans="1:17" s="212" customFormat="1" ht="13.5" customHeight="1" x14ac:dyDescent="0.2">
      <c r="A477" s="232">
        <v>71</v>
      </c>
      <c r="B477" s="240">
        <v>7.0900000000000005E-2</v>
      </c>
      <c r="C477" s="241">
        <v>6.8199999999999997E-2</v>
      </c>
      <c r="D477" s="241">
        <v>0.1169</v>
      </c>
      <c r="E477" s="241">
        <v>0.2767</v>
      </c>
      <c r="G477" s="232">
        <v>71</v>
      </c>
      <c r="H477" s="240">
        <v>7.0900000000000005E-2</v>
      </c>
      <c r="I477" s="234">
        <f t="shared" si="24"/>
        <v>7.4700000000000003E-2</v>
      </c>
      <c r="J477" s="234">
        <f t="shared" si="24"/>
        <v>0.128</v>
      </c>
      <c r="K477" s="234">
        <f t="shared" si="24"/>
        <v>0.30299999999999999</v>
      </c>
      <c r="M477" s="232">
        <v>71</v>
      </c>
      <c r="N477" s="240">
        <v>7.0900000000000005E-2</v>
      </c>
      <c r="O477" s="234">
        <f t="shared" si="25"/>
        <v>8.1199999999999994E-2</v>
      </c>
      <c r="P477" s="234">
        <f t="shared" si="25"/>
        <v>0.1391</v>
      </c>
      <c r="Q477" s="234">
        <f t="shared" si="25"/>
        <v>0.32929999999999998</v>
      </c>
    </row>
    <row r="478" spans="1:17" s="212" customFormat="1" ht="13.5" customHeight="1" x14ac:dyDescent="0.2">
      <c r="A478" s="232">
        <v>72</v>
      </c>
      <c r="B478" s="240">
        <v>7.1900000000000006E-2</v>
      </c>
      <c r="C478" s="241">
        <v>6.9199999999999998E-2</v>
      </c>
      <c r="D478" s="241">
        <v>0.11890000000000001</v>
      </c>
      <c r="E478" s="241">
        <v>0.28370000000000001</v>
      </c>
      <c r="G478" s="232">
        <v>72</v>
      </c>
      <c r="H478" s="240">
        <v>7.1900000000000006E-2</v>
      </c>
      <c r="I478" s="234">
        <f t="shared" si="24"/>
        <v>7.5800000000000006E-2</v>
      </c>
      <c r="J478" s="234">
        <f t="shared" si="24"/>
        <v>0.13020000000000001</v>
      </c>
      <c r="K478" s="234">
        <f t="shared" si="24"/>
        <v>0.31069999999999998</v>
      </c>
      <c r="M478" s="232">
        <v>72</v>
      </c>
      <c r="N478" s="240">
        <v>7.1900000000000006E-2</v>
      </c>
      <c r="O478" s="234">
        <f t="shared" si="25"/>
        <v>8.2299999999999998E-2</v>
      </c>
      <c r="P478" s="234">
        <f t="shared" si="25"/>
        <v>0.14149999999999999</v>
      </c>
      <c r="Q478" s="234">
        <f t="shared" si="25"/>
        <v>0.33760000000000001</v>
      </c>
    </row>
    <row r="479" spans="1:17" s="212" customFormat="1" ht="13.5" customHeight="1" x14ac:dyDescent="0.2">
      <c r="A479" s="232">
        <v>73</v>
      </c>
      <c r="B479" s="240">
        <v>7.2900000000000006E-2</v>
      </c>
      <c r="C479" s="241">
        <v>7.0300000000000001E-2</v>
      </c>
      <c r="D479" s="241">
        <v>0.12089999999999999</v>
      </c>
      <c r="E479" s="241">
        <v>0.29089999999999999</v>
      </c>
      <c r="G479" s="232">
        <v>73</v>
      </c>
      <c r="H479" s="240">
        <v>7.2900000000000006E-2</v>
      </c>
      <c r="I479" s="234">
        <f t="shared" si="24"/>
        <v>7.6999999999999999E-2</v>
      </c>
      <c r="J479" s="234">
        <f t="shared" si="24"/>
        <v>0.13239999999999999</v>
      </c>
      <c r="K479" s="234">
        <f t="shared" si="24"/>
        <v>0.31850000000000001</v>
      </c>
      <c r="M479" s="232">
        <v>73</v>
      </c>
      <c r="N479" s="240">
        <v>7.2900000000000006E-2</v>
      </c>
      <c r="O479" s="234">
        <f t="shared" si="25"/>
        <v>8.3699999999999997E-2</v>
      </c>
      <c r="P479" s="234">
        <f t="shared" si="25"/>
        <v>0.1439</v>
      </c>
      <c r="Q479" s="234">
        <f t="shared" si="25"/>
        <v>0.34620000000000001</v>
      </c>
    </row>
    <row r="480" spans="1:17" s="212" customFormat="1" ht="13.5" customHeight="1" x14ac:dyDescent="0.2">
      <c r="A480" s="232">
        <v>74</v>
      </c>
      <c r="B480" s="240">
        <v>7.3899999999999993E-2</v>
      </c>
      <c r="C480" s="241">
        <v>7.1400000000000005E-2</v>
      </c>
      <c r="D480" s="241">
        <v>0.1229</v>
      </c>
      <c r="E480" s="241">
        <v>0.29820000000000002</v>
      </c>
      <c r="G480" s="232">
        <v>74</v>
      </c>
      <c r="H480" s="240">
        <v>7.3899999999999993E-2</v>
      </c>
      <c r="I480" s="234">
        <f t="shared" si="24"/>
        <v>7.8200000000000006E-2</v>
      </c>
      <c r="J480" s="234">
        <f t="shared" si="24"/>
        <v>0.1346</v>
      </c>
      <c r="K480" s="234">
        <f t="shared" si="24"/>
        <v>0.32650000000000001</v>
      </c>
      <c r="M480" s="232">
        <v>74</v>
      </c>
      <c r="N480" s="240">
        <v>7.3899999999999993E-2</v>
      </c>
      <c r="O480" s="234">
        <f t="shared" si="25"/>
        <v>8.5000000000000006E-2</v>
      </c>
      <c r="P480" s="234">
        <f t="shared" si="25"/>
        <v>0.14630000000000001</v>
      </c>
      <c r="Q480" s="234">
        <f t="shared" si="25"/>
        <v>0.35489999999999999</v>
      </c>
    </row>
    <row r="481" spans="1:17" s="212" customFormat="1" ht="13.5" customHeight="1" x14ac:dyDescent="0.2">
      <c r="A481" s="232">
        <v>75</v>
      </c>
      <c r="B481" s="240">
        <v>7.4899999999999994E-2</v>
      </c>
      <c r="C481" s="241">
        <v>7.2400000000000006E-2</v>
      </c>
      <c r="D481" s="241">
        <v>0.1249</v>
      </c>
      <c r="E481" s="241">
        <v>0.30549999999999999</v>
      </c>
      <c r="G481" s="232">
        <v>75</v>
      </c>
      <c r="H481" s="240">
        <v>7.4899999999999994E-2</v>
      </c>
      <c r="I481" s="234">
        <f t="shared" si="24"/>
        <v>7.9299999999999995E-2</v>
      </c>
      <c r="J481" s="234">
        <f t="shared" si="24"/>
        <v>0.1368</v>
      </c>
      <c r="K481" s="234">
        <f t="shared" si="24"/>
        <v>0.33450000000000002</v>
      </c>
      <c r="M481" s="232">
        <v>75</v>
      </c>
      <c r="N481" s="240">
        <v>7.4899999999999994E-2</v>
      </c>
      <c r="O481" s="234">
        <f t="shared" si="25"/>
        <v>8.6199999999999999E-2</v>
      </c>
      <c r="P481" s="234">
        <f t="shared" si="25"/>
        <v>0.14860000000000001</v>
      </c>
      <c r="Q481" s="234">
        <f t="shared" si="25"/>
        <v>0.36349999999999999</v>
      </c>
    </row>
    <row r="482" spans="1:17" s="212" customFormat="1" ht="13.5" customHeight="1" x14ac:dyDescent="0.2">
      <c r="A482" s="232">
        <v>76</v>
      </c>
      <c r="B482" s="240">
        <v>7.5899999999999995E-2</v>
      </c>
      <c r="C482" s="241">
        <v>7.3499999999999996E-2</v>
      </c>
      <c r="D482" s="241">
        <v>0.12690000000000001</v>
      </c>
      <c r="E482" s="241">
        <v>0.31290000000000001</v>
      </c>
      <c r="G482" s="232">
        <v>76</v>
      </c>
      <c r="H482" s="240">
        <v>7.5899999999999995E-2</v>
      </c>
      <c r="I482" s="234">
        <f t="shared" si="24"/>
        <v>8.0500000000000002E-2</v>
      </c>
      <c r="J482" s="234">
        <f t="shared" si="24"/>
        <v>0.13900000000000001</v>
      </c>
      <c r="K482" s="234">
        <f t="shared" si="24"/>
        <v>0.34260000000000002</v>
      </c>
      <c r="M482" s="232">
        <v>76</v>
      </c>
      <c r="N482" s="240">
        <v>7.5899999999999995E-2</v>
      </c>
      <c r="O482" s="234">
        <f t="shared" si="25"/>
        <v>8.7499999999999994E-2</v>
      </c>
      <c r="P482" s="234">
        <f t="shared" si="25"/>
        <v>0.151</v>
      </c>
      <c r="Q482" s="234">
        <f t="shared" si="25"/>
        <v>0.37240000000000001</v>
      </c>
    </row>
    <row r="483" spans="1:17" s="212" customFormat="1" ht="13.5" customHeight="1" x14ac:dyDescent="0.2">
      <c r="A483" s="232">
        <v>77</v>
      </c>
      <c r="B483" s="240">
        <v>7.6899999999999996E-2</v>
      </c>
      <c r="C483" s="241">
        <v>7.46E-2</v>
      </c>
      <c r="D483" s="241">
        <v>0.12889999999999999</v>
      </c>
      <c r="E483" s="241">
        <v>0.32040000000000002</v>
      </c>
      <c r="G483" s="232">
        <v>77</v>
      </c>
      <c r="H483" s="240">
        <v>7.6899999999999996E-2</v>
      </c>
      <c r="I483" s="234">
        <f t="shared" si="24"/>
        <v>8.1699999999999995E-2</v>
      </c>
      <c r="J483" s="234">
        <f t="shared" si="24"/>
        <v>0.1411</v>
      </c>
      <c r="K483" s="234">
        <f t="shared" si="24"/>
        <v>0.3508</v>
      </c>
      <c r="M483" s="232">
        <v>77</v>
      </c>
      <c r="N483" s="240">
        <v>7.6899999999999996E-2</v>
      </c>
      <c r="O483" s="234">
        <f t="shared" si="25"/>
        <v>8.8800000000000004E-2</v>
      </c>
      <c r="P483" s="234">
        <f t="shared" si="25"/>
        <v>0.15340000000000001</v>
      </c>
      <c r="Q483" s="234">
        <f t="shared" si="25"/>
        <v>0.38129999999999997</v>
      </c>
    </row>
    <row r="484" spans="1:17" s="212" customFormat="1" ht="13.5" customHeight="1" x14ac:dyDescent="0.2">
      <c r="A484" s="232">
        <v>78</v>
      </c>
      <c r="B484" s="240">
        <v>7.7899999999999997E-2</v>
      </c>
      <c r="C484" s="241">
        <v>7.5700000000000003E-2</v>
      </c>
      <c r="D484" s="241">
        <v>0.13089999999999999</v>
      </c>
      <c r="E484" s="241">
        <v>0.32800000000000001</v>
      </c>
      <c r="G484" s="232">
        <v>78</v>
      </c>
      <c r="H484" s="240">
        <v>7.7899999999999997E-2</v>
      </c>
      <c r="I484" s="234">
        <f t="shared" si="24"/>
        <v>8.2900000000000001E-2</v>
      </c>
      <c r="J484" s="234">
        <f t="shared" si="24"/>
        <v>0.14330000000000001</v>
      </c>
      <c r="K484" s="234">
        <f t="shared" si="24"/>
        <v>0.35920000000000002</v>
      </c>
      <c r="M484" s="232">
        <v>78</v>
      </c>
      <c r="N484" s="240">
        <v>7.7899999999999997E-2</v>
      </c>
      <c r="O484" s="234">
        <f t="shared" si="25"/>
        <v>9.01E-2</v>
      </c>
      <c r="P484" s="234">
        <f t="shared" si="25"/>
        <v>0.15579999999999999</v>
      </c>
      <c r="Q484" s="234">
        <f t="shared" si="25"/>
        <v>0.39029999999999998</v>
      </c>
    </row>
    <row r="485" spans="1:17" s="212" customFormat="1" ht="13.5" customHeight="1" x14ac:dyDescent="0.2">
      <c r="A485" s="232">
        <v>79</v>
      </c>
      <c r="B485" s="240">
        <v>7.8899999999999998E-2</v>
      </c>
      <c r="C485" s="241">
        <v>7.6700000000000004E-2</v>
      </c>
      <c r="D485" s="241">
        <v>0.13300000000000001</v>
      </c>
      <c r="E485" s="241">
        <v>0.33560000000000001</v>
      </c>
      <c r="G485" s="232">
        <v>79</v>
      </c>
      <c r="H485" s="240">
        <v>7.8899999999999998E-2</v>
      </c>
      <c r="I485" s="234">
        <f t="shared" si="24"/>
        <v>8.4000000000000005E-2</v>
      </c>
      <c r="J485" s="234">
        <f t="shared" si="24"/>
        <v>0.14560000000000001</v>
      </c>
      <c r="K485" s="234">
        <f t="shared" si="24"/>
        <v>0.36749999999999999</v>
      </c>
      <c r="M485" s="232">
        <v>79</v>
      </c>
      <c r="N485" s="240">
        <v>7.8899999999999998E-2</v>
      </c>
      <c r="O485" s="234">
        <f t="shared" si="25"/>
        <v>9.1300000000000006E-2</v>
      </c>
      <c r="P485" s="234">
        <f t="shared" si="25"/>
        <v>0.1583</v>
      </c>
      <c r="Q485" s="234">
        <f t="shared" si="25"/>
        <v>0.39939999999999998</v>
      </c>
    </row>
    <row r="486" spans="1:17" s="212" customFormat="1" ht="13.5" customHeight="1" x14ac:dyDescent="0.2">
      <c r="A486" s="232">
        <v>80</v>
      </c>
      <c r="B486" s="240">
        <v>7.9899999999999999E-2</v>
      </c>
      <c r="C486" s="241">
        <v>7.7799999999999994E-2</v>
      </c>
      <c r="D486" s="241">
        <v>0.13500000000000001</v>
      </c>
      <c r="E486" s="241">
        <v>0.34329999999999999</v>
      </c>
      <c r="G486" s="232">
        <v>80</v>
      </c>
      <c r="H486" s="240">
        <v>7.9899999999999999E-2</v>
      </c>
      <c r="I486" s="234">
        <f t="shared" si="24"/>
        <v>8.5199999999999998E-2</v>
      </c>
      <c r="J486" s="234">
        <f t="shared" si="24"/>
        <v>0.14779999999999999</v>
      </c>
      <c r="K486" s="234">
        <f t="shared" si="24"/>
        <v>0.37590000000000001</v>
      </c>
      <c r="M486" s="232">
        <v>80</v>
      </c>
      <c r="N486" s="240">
        <v>7.9899999999999999E-2</v>
      </c>
      <c r="O486" s="234">
        <f t="shared" si="25"/>
        <v>9.2600000000000002E-2</v>
      </c>
      <c r="P486" s="234">
        <f t="shared" si="25"/>
        <v>0.16070000000000001</v>
      </c>
      <c r="Q486" s="234">
        <f t="shared" si="25"/>
        <v>0.40849999999999997</v>
      </c>
    </row>
    <row r="487" spans="1:17" s="212" customFormat="1" ht="13.5" customHeight="1" x14ac:dyDescent="0.2">
      <c r="A487" s="232">
        <v>81</v>
      </c>
      <c r="B487" s="240">
        <v>8.09E-2</v>
      </c>
      <c r="C487" s="241">
        <v>7.8899999999999998E-2</v>
      </c>
      <c r="D487" s="241">
        <v>0.13689999999999999</v>
      </c>
      <c r="E487" s="241">
        <v>0.35060000000000002</v>
      </c>
      <c r="G487" s="232">
        <v>81</v>
      </c>
      <c r="H487" s="240">
        <v>8.09E-2</v>
      </c>
      <c r="I487" s="234">
        <f t="shared" si="24"/>
        <v>8.6400000000000005E-2</v>
      </c>
      <c r="J487" s="234">
        <f t="shared" si="24"/>
        <v>0.14990000000000001</v>
      </c>
      <c r="K487" s="234">
        <f t="shared" si="24"/>
        <v>0.38390000000000002</v>
      </c>
      <c r="M487" s="232">
        <v>81</v>
      </c>
      <c r="N487" s="240">
        <v>8.09E-2</v>
      </c>
      <c r="O487" s="234">
        <f t="shared" si="25"/>
        <v>9.3899999999999997E-2</v>
      </c>
      <c r="P487" s="234">
        <f t="shared" si="25"/>
        <v>0.16289999999999999</v>
      </c>
      <c r="Q487" s="234">
        <f t="shared" si="25"/>
        <v>0.41720000000000002</v>
      </c>
    </row>
    <row r="488" spans="1:17" s="212" customFormat="1" ht="13.5" customHeight="1" x14ac:dyDescent="0.2">
      <c r="A488" s="232">
        <v>82</v>
      </c>
      <c r="B488" s="240">
        <v>8.1900000000000001E-2</v>
      </c>
      <c r="C488" s="241">
        <v>7.9899999999999999E-2</v>
      </c>
      <c r="D488" s="241">
        <v>0.1389</v>
      </c>
      <c r="E488" s="241">
        <v>0.35780000000000001</v>
      </c>
      <c r="G488" s="232">
        <v>82</v>
      </c>
      <c r="H488" s="240">
        <v>8.1900000000000001E-2</v>
      </c>
      <c r="I488" s="234">
        <f t="shared" si="24"/>
        <v>8.7499999999999994E-2</v>
      </c>
      <c r="J488" s="234">
        <f t="shared" si="24"/>
        <v>0.15210000000000001</v>
      </c>
      <c r="K488" s="234">
        <f t="shared" si="24"/>
        <v>0.39179999999999998</v>
      </c>
      <c r="M488" s="232">
        <v>82</v>
      </c>
      <c r="N488" s="240">
        <v>8.1900000000000001E-2</v>
      </c>
      <c r="O488" s="234">
        <f t="shared" si="25"/>
        <v>9.5100000000000004E-2</v>
      </c>
      <c r="P488" s="234">
        <f t="shared" si="25"/>
        <v>0.1653</v>
      </c>
      <c r="Q488" s="234">
        <f t="shared" si="25"/>
        <v>0.42580000000000001</v>
      </c>
    </row>
    <row r="489" spans="1:17" s="212" customFormat="1" ht="13.5" customHeight="1" x14ac:dyDescent="0.2">
      <c r="A489" s="232">
        <v>83</v>
      </c>
      <c r="B489" s="240">
        <v>8.2900000000000001E-2</v>
      </c>
      <c r="C489" s="241">
        <v>8.1000000000000003E-2</v>
      </c>
      <c r="D489" s="241">
        <v>0.1409</v>
      </c>
      <c r="E489" s="241">
        <v>0.36520000000000002</v>
      </c>
      <c r="G489" s="232">
        <v>83</v>
      </c>
      <c r="H489" s="240">
        <v>8.2900000000000001E-2</v>
      </c>
      <c r="I489" s="234">
        <f t="shared" si="24"/>
        <v>8.8700000000000001E-2</v>
      </c>
      <c r="J489" s="234">
        <f t="shared" si="24"/>
        <v>0.15429999999999999</v>
      </c>
      <c r="K489" s="234">
        <f t="shared" si="24"/>
        <v>0.39989999999999998</v>
      </c>
      <c r="M489" s="232">
        <v>83</v>
      </c>
      <c r="N489" s="240">
        <v>8.2900000000000001E-2</v>
      </c>
      <c r="O489" s="234">
        <f t="shared" si="25"/>
        <v>9.64E-2</v>
      </c>
      <c r="P489" s="234">
        <f t="shared" si="25"/>
        <v>0.16769999999999999</v>
      </c>
      <c r="Q489" s="234">
        <f t="shared" si="25"/>
        <v>0.43459999999999999</v>
      </c>
    </row>
    <row r="490" spans="1:17" s="212" customFormat="1" ht="13.5" customHeight="1" x14ac:dyDescent="0.2">
      <c r="A490" s="232">
        <v>84</v>
      </c>
      <c r="B490" s="240">
        <v>8.3900000000000002E-2</v>
      </c>
      <c r="C490" s="241">
        <v>8.2000000000000003E-2</v>
      </c>
      <c r="D490" s="241">
        <v>0.14280000000000001</v>
      </c>
      <c r="E490" s="241">
        <v>0.3725</v>
      </c>
      <c r="G490" s="232">
        <v>84</v>
      </c>
      <c r="H490" s="240">
        <v>8.3900000000000002E-2</v>
      </c>
      <c r="I490" s="234">
        <f t="shared" si="24"/>
        <v>8.9800000000000005E-2</v>
      </c>
      <c r="J490" s="234">
        <f t="shared" si="24"/>
        <v>0.15640000000000001</v>
      </c>
      <c r="K490" s="234">
        <f t="shared" si="24"/>
        <v>0.40789999999999998</v>
      </c>
      <c r="M490" s="232">
        <v>84</v>
      </c>
      <c r="N490" s="240">
        <v>8.3900000000000002E-2</v>
      </c>
      <c r="O490" s="234">
        <f t="shared" si="25"/>
        <v>9.7600000000000006E-2</v>
      </c>
      <c r="P490" s="234">
        <f t="shared" si="25"/>
        <v>0.1699</v>
      </c>
      <c r="Q490" s="234">
        <f t="shared" si="25"/>
        <v>0.44330000000000003</v>
      </c>
    </row>
    <row r="491" spans="1:17" s="212" customFormat="1" ht="13.5" customHeight="1" x14ac:dyDescent="0.2">
      <c r="A491" s="232">
        <v>85</v>
      </c>
      <c r="B491" s="240">
        <v>8.4900000000000003E-2</v>
      </c>
      <c r="C491" s="241">
        <v>8.3099999999999993E-2</v>
      </c>
      <c r="D491" s="241">
        <v>0.14480000000000001</v>
      </c>
      <c r="E491" s="241">
        <v>0.38</v>
      </c>
      <c r="G491" s="232">
        <v>85</v>
      </c>
      <c r="H491" s="240">
        <v>8.4900000000000003E-2</v>
      </c>
      <c r="I491" s="234">
        <f t="shared" si="24"/>
        <v>9.0999999999999998E-2</v>
      </c>
      <c r="J491" s="234">
        <f t="shared" si="24"/>
        <v>0.15859999999999999</v>
      </c>
      <c r="K491" s="234">
        <f t="shared" si="24"/>
        <v>0.41610000000000003</v>
      </c>
      <c r="M491" s="232">
        <v>85</v>
      </c>
      <c r="N491" s="240">
        <v>8.4900000000000003E-2</v>
      </c>
      <c r="O491" s="234">
        <f t="shared" si="25"/>
        <v>9.8900000000000002E-2</v>
      </c>
      <c r="P491" s="234">
        <f t="shared" si="25"/>
        <v>0.17230000000000001</v>
      </c>
      <c r="Q491" s="234">
        <f t="shared" si="25"/>
        <v>0.45219999999999999</v>
      </c>
    </row>
    <row r="492" spans="1:17" s="212" customFormat="1" ht="13.5" customHeight="1" x14ac:dyDescent="0.2">
      <c r="A492" s="232">
        <v>86</v>
      </c>
      <c r="B492" s="240">
        <v>8.5900000000000004E-2</v>
      </c>
      <c r="C492" s="241">
        <v>8.4099999999999994E-2</v>
      </c>
      <c r="D492" s="241">
        <v>0.14680000000000001</v>
      </c>
      <c r="E492" s="241">
        <v>0.38750000000000001</v>
      </c>
      <c r="G492" s="232">
        <v>86</v>
      </c>
      <c r="H492" s="240">
        <v>8.5900000000000004E-2</v>
      </c>
      <c r="I492" s="234">
        <f t="shared" si="24"/>
        <v>9.2100000000000001E-2</v>
      </c>
      <c r="J492" s="234">
        <f t="shared" si="24"/>
        <v>0.16070000000000001</v>
      </c>
      <c r="K492" s="234">
        <f t="shared" si="24"/>
        <v>0.42430000000000001</v>
      </c>
      <c r="M492" s="232">
        <v>86</v>
      </c>
      <c r="N492" s="240">
        <v>8.5900000000000004E-2</v>
      </c>
      <c r="O492" s="234">
        <f t="shared" si="25"/>
        <v>0.10009999999999999</v>
      </c>
      <c r="P492" s="234">
        <f t="shared" si="25"/>
        <v>0.17469999999999999</v>
      </c>
      <c r="Q492" s="234">
        <f t="shared" si="25"/>
        <v>0.46110000000000001</v>
      </c>
    </row>
    <row r="493" spans="1:17" s="212" customFormat="1" ht="13.5" customHeight="1" x14ac:dyDescent="0.2">
      <c r="A493" s="232">
        <v>87</v>
      </c>
      <c r="B493" s="240">
        <v>8.6900000000000005E-2</v>
      </c>
      <c r="C493" s="241">
        <v>8.5199999999999998E-2</v>
      </c>
      <c r="D493" s="241">
        <v>0.14879999999999999</v>
      </c>
      <c r="E493" s="241">
        <v>0.39500000000000002</v>
      </c>
      <c r="G493" s="232">
        <v>87</v>
      </c>
      <c r="H493" s="240">
        <v>8.6900000000000005E-2</v>
      </c>
      <c r="I493" s="234">
        <f t="shared" si="24"/>
        <v>9.3299999999999994E-2</v>
      </c>
      <c r="J493" s="234">
        <f t="shared" si="24"/>
        <v>0.16289999999999999</v>
      </c>
      <c r="K493" s="234">
        <f t="shared" si="24"/>
        <v>0.4325</v>
      </c>
      <c r="M493" s="232">
        <v>87</v>
      </c>
      <c r="N493" s="240">
        <v>8.6900000000000005E-2</v>
      </c>
      <c r="O493" s="234">
        <f t="shared" si="25"/>
        <v>0.1014</v>
      </c>
      <c r="P493" s="234">
        <f t="shared" si="25"/>
        <v>0.17710000000000001</v>
      </c>
      <c r="Q493" s="234">
        <f t="shared" si="25"/>
        <v>0.47010000000000002</v>
      </c>
    </row>
    <row r="494" spans="1:17" s="212" customFormat="1" ht="13.5" customHeight="1" x14ac:dyDescent="0.2">
      <c r="A494" s="232">
        <v>88</v>
      </c>
      <c r="B494" s="240">
        <v>8.7900000000000006E-2</v>
      </c>
      <c r="C494" s="241">
        <v>8.6300000000000002E-2</v>
      </c>
      <c r="D494" s="241">
        <v>0.1507</v>
      </c>
      <c r="E494" s="241">
        <v>0.40260000000000001</v>
      </c>
      <c r="G494" s="232">
        <v>88</v>
      </c>
      <c r="H494" s="240">
        <v>8.7900000000000006E-2</v>
      </c>
      <c r="I494" s="234">
        <f t="shared" si="24"/>
        <v>9.4500000000000001E-2</v>
      </c>
      <c r="J494" s="234">
        <f t="shared" si="24"/>
        <v>0.16500000000000001</v>
      </c>
      <c r="K494" s="234">
        <f t="shared" si="24"/>
        <v>0.44080000000000003</v>
      </c>
      <c r="M494" s="232">
        <v>88</v>
      </c>
      <c r="N494" s="240">
        <v>8.7900000000000006E-2</v>
      </c>
      <c r="O494" s="234">
        <f t="shared" si="25"/>
        <v>0.1027</v>
      </c>
      <c r="P494" s="234">
        <f t="shared" si="25"/>
        <v>0.17929999999999999</v>
      </c>
      <c r="Q494" s="234">
        <f t="shared" si="25"/>
        <v>0.47910000000000003</v>
      </c>
    </row>
    <row r="495" spans="1:17" s="212" customFormat="1" ht="13.5" customHeight="1" x14ac:dyDescent="0.2">
      <c r="A495" s="232">
        <v>89</v>
      </c>
      <c r="B495" s="240">
        <v>8.8900000000000007E-2</v>
      </c>
      <c r="C495" s="241">
        <v>8.7300000000000003E-2</v>
      </c>
      <c r="D495" s="241">
        <v>0.1527</v>
      </c>
      <c r="E495" s="241">
        <v>0.41020000000000001</v>
      </c>
      <c r="G495" s="232">
        <v>89</v>
      </c>
      <c r="H495" s="240">
        <v>8.8900000000000007E-2</v>
      </c>
      <c r="I495" s="234">
        <f t="shared" si="24"/>
        <v>9.5600000000000004E-2</v>
      </c>
      <c r="J495" s="234">
        <f t="shared" si="24"/>
        <v>0.16719999999999999</v>
      </c>
      <c r="K495" s="234">
        <f t="shared" si="24"/>
        <v>0.44919999999999999</v>
      </c>
      <c r="M495" s="232">
        <v>89</v>
      </c>
      <c r="N495" s="240">
        <v>8.8900000000000007E-2</v>
      </c>
      <c r="O495" s="234">
        <f t="shared" si="25"/>
        <v>0.10390000000000001</v>
      </c>
      <c r="P495" s="234">
        <f t="shared" si="25"/>
        <v>0.1817</v>
      </c>
      <c r="Q495" s="234">
        <f t="shared" si="25"/>
        <v>0.48809999999999998</v>
      </c>
    </row>
    <row r="496" spans="1:17" s="212" customFormat="1" ht="13.5" customHeight="1" x14ac:dyDescent="0.2">
      <c r="A496" s="232">
        <v>90</v>
      </c>
      <c r="B496" s="240">
        <v>8.9899999999999994E-2</v>
      </c>
      <c r="C496" s="241">
        <v>8.8400000000000006E-2</v>
      </c>
      <c r="D496" s="241">
        <v>0.1547</v>
      </c>
      <c r="E496" s="241">
        <v>0.4178</v>
      </c>
      <c r="G496" s="232">
        <v>90</v>
      </c>
      <c r="H496" s="240">
        <v>8.9899999999999994E-2</v>
      </c>
      <c r="I496" s="234">
        <f t="shared" si="24"/>
        <v>9.6799999999999997E-2</v>
      </c>
      <c r="J496" s="234">
        <f t="shared" si="24"/>
        <v>0.1694</v>
      </c>
      <c r="K496" s="234">
        <f t="shared" si="24"/>
        <v>0.45750000000000002</v>
      </c>
      <c r="M496" s="232">
        <v>90</v>
      </c>
      <c r="N496" s="240">
        <v>8.9899999999999994E-2</v>
      </c>
      <c r="O496" s="234">
        <f t="shared" si="25"/>
        <v>0.1052</v>
      </c>
      <c r="P496" s="234">
        <f t="shared" si="25"/>
        <v>0.18410000000000001</v>
      </c>
      <c r="Q496" s="234">
        <f t="shared" si="25"/>
        <v>0.49719999999999998</v>
      </c>
    </row>
    <row r="497" spans="1:17" s="212" customFormat="1" ht="13.5" customHeight="1" x14ac:dyDescent="0.2">
      <c r="A497" s="232">
        <v>91</v>
      </c>
      <c r="B497" s="240">
        <v>9.0899999999999995E-2</v>
      </c>
      <c r="C497" s="241">
        <v>8.9300000000000004E-2</v>
      </c>
      <c r="D497" s="241">
        <v>0.15609999999999999</v>
      </c>
      <c r="E497" s="241">
        <v>0.41949999999999998</v>
      </c>
      <c r="G497" s="232">
        <v>91</v>
      </c>
      <c r="H497" s="240">
        <v>9.0899999999999995E-2</v>
      </c>
      <c r="I497" s="234">
        <f t="shared" si="24"/>
        <v>9.7799999999999998E-2</v>
      </c>
      <c r="J497" s="234">
        <f t="shared" si="24"/>
        <v>0.1709</v>
      </c>
      <c r="K497" s="234">
        <f t="shared" si="24"/>
        <v>0.45939999999999998</v>
      </c>
      <c r="M497" s="232">
        <v>91</v>
      </c>
      <c r="N497" s="240">
        <v>9.0899999999999995E-2</v>
      </c>
      <c r="O497" s="234">
        <f t="shared" si="25"/>
        <v>0.10630000000000001</v>
      </c>
      <c r="P497" s="234">
        <f t="shared" si="25"/>
        <v>0.18579999999999999</v>
      </c>
      <c r="Q497" s="234">
        <f t="shared" si="25"/>
        <v>0.49919999999999998</v>
      </c>
    </row>
    <row r="498" spans="1:17" s="212" customFormat="1" ht="13.5" customHeight="1" x14ac:dyDescent="0.2">
      <c r="A498" s="232">
        <v>92</v>
      </c>
      <c r="B498" s="240">
        <v>9.1899999999999996E-2</v>
      </c>
      <c r="C498" s="241">
        <v>9.0200000000000002E-2</v>
      </c>
      <c r="D498" s="241">
        <v>0.15759999999999999</v>
      </c>
      <c r="E498" s="241">
        <v>0.42120000000000002</v>
      </c>
      <c r="G498" s="232">
        <v>92</v>
      </c>
      <c r="H498" s="240">
        <v>9.1899999999999996E-2</v>
      </c>
      <c r="I498" s="234">
        <f t="shared" si="24"/>
        <v>9.8799999999999999E-2</v>
      </c>
      <c r="J498" s="234">
        <f t="shared" si="24"/>
        <v>0.1726</v>
      </c>
      <c r="K498" s="234">
        <f t="shared" si="24"/>
        <v>0.4612</v>
      </c>
      <c r="M498" s="232">
        <v>92</v>
      </c>
      <c r="N498" s="240">
        <v>9.1899999999999996E-2</v>
      </c>
      <c r="O498" s="234">
        <f t="shared" si="25"/>
        <v>0.10730000000000001</v>
      </c>
      <c r="P498" s="234">
        <f t="shared" si="25"/>
        <v>0.1875</v>
      </c>
      <c r="Q498" s="234">
        <f t="shared" si="25"/>
        <v>0.50119999999999998</v>
      </c>
    </row>
    <row r="499" spans="1:17" s="212" customFormat="1" ht="13.5" customHeight="1" x14ac:dyDescent="0.2">
      <c r="A499" s="232">
        <v>93</v>
      </c>
      <c r="B499" s="240">
        <v>9.2899999999999996E-2</v>
      </c>
      <c r="C499" s="241">
        <v>9.11E-2</v>
      </c>
      <c r="D499" s="241">
        <v>0.159</v>
      </c>
      <c r="E499" s="241">
        <v>0.4229</v>
      </c>
      <c r="G499" s="232">
        <v>93</v>
      </c>
      <c r="H499" s="240">
        <v>9.2899999999999996E-2</v>
      </c>
      <c r="I499" s="234">
        <f t="shared" si="24"/>
        <v>9.98E-2</v>
      </c>
      <c r="J499" s="234">
        <f t="shared" si="24"/>
        <v>0.1741</v>
      </c>
      <c r="K499" s="234">
        <f t="shared" si="24"/>
        <v>0.46310000000000001</v>
      </c>
      <c r="M499" s="232">
        <v>93</v>
      </c>
      <c r="N499" s="240">
        <v>9.2899999999999996E-2</v>
      </c>
      <c r="O499" s="234">
        <f t="shared" si="25"/>
        <v>0.1084</v>
      </c>
      <c r="P499" s="234">
        <f t="shared" si="25"/>
        <v>0.18920000000000001</v>
      </c>
      <c r="Q499" s="234">
        <f t="shared" si="25"/>
        <v>0.50329999999999997</v>
      </c>
    </row>
    <row r="500" spans="1:17" s="212" customFormat="1" ht="13.5" customHeight="1" x14ac:dyDescent="0.2">
      <c r="A500" s="232">
        <v>94</v>
      </c>
      <c r="B500" s="240">
        <v>9.3899999999999997E-2</v>
      </c>
      <c r="C500" s="241">
        <v>9.1999999999999998E-2</v>
      </c>
      <c r="D500" s="241">
        <v>0.1605</v>
      </c>
      <c r="E500" s="241">
        <v>0.42459999999999998</v>
      </c>
      <c r="G500" s="232">
        <v>94</v>
      </c>
      <c r="H500" s="240">
        <v>9.3899999999999997E-2</v>
      </c>
      <c r="I500" s="234">
        <f t="shared" si="24"/>
        <v>0.1007</v>
      </c>
      <c r="J500" s="234">
        <f t="shared" si="24"/>
        <v>0.1757</v>
      </c>
      <c r="K500" s="234">
        <f t="shared" si="24"/>
        <v>0.46489999999999998</v>
      </c>
      <c r="M500" s="232">
        <v>94</v>
      </c>
      <c r="N500" s="240">
        <v>9.3899999999999997E-2</v>
      </c>
      <c r="O500" s="234">
        <f t="shared" si="25"/>
        <v>0.1095</v>
      </c>
      <c r="P500" s="234">
        <f t="shared" si="25"/>
        <v>0.191</v>
      </c>
      <c r="Q500" s="234">
        <f t="shared" si="25"/>
        <v>0.50529999999999997</v>
      </c>
    </row>
    <row r="501" spans="1:17" s="212" customFormat="1" ht="13.5" customHeight="1" x14ac:dyDescent="0.2">
      <c r="A501" s="232">
        <v>95</v>
      </c>
      <c r="B501" s="240">
        <v>9.4899999999999998E-2</v>
      </c>
      <c r="C501" s="241">
        <v>9.2899999999999996E-2</v>
      </c>
      <c r="D501" s="241">
        <v>0.16189999999999999</v>
      </c>
      <c r="E501" s="241">
        <v>0.42609999999999998</v>
      </c>
      <c r="G501" s="232">
        <v>95</v>
      </c>
      <c r="H501" s="240">
        <v>9.4899999999999998E-2</v>
      </c>
      <c r="I501" s="234">
        <f t="shared" si="24"/>
        <v>0.1017</v>
      </c>
      <c r="J501" s="234">
        <f t="shared" si="24"/>
        <v>0.17730000000000001</v>
      </c>
      <c r="K501" s="234">
        <f t="shared" si="24"/>
        <v>0.46660000000000001</v>
      </c>
      <c r="M501" s="232">
        <v>95</v>
      </c>
      <c r="N501" s="240">
        <v>9.4899999999999998E-2</v>
      </c>
      <c r="O501" s="234">
        <f t="shared" si="25"/>
        <v>0.1106</v>
      </c>
      <c r="P501" s="234">
        <f t="shared" si="25"/>
        <v>0.19270000000000001</v>
      </c>
      <c r="Q501" s="234">
        <f t="shared" si="25"/>
        <v>0.5071</v>
      </c>
    </row>
    <row r="502" spans="1:17" s="212" customFormat="1" ht="13.5" customHeight="1" x14ac:dyDescent="0.2">
      <c r="A502" s="232">
        <v>96</v>
      </c>
      <c r="B502" s="240">
        <v>9.5899999999999999E-2</v>
      </c>
      <c r="C502" s="241">
        <v>9.3799999999999994E-2</v>
      </c>
      <c r="D502" s="241">
        <v>0.16339999999999999</v>
      </c>
      <c r="E502" s="241">
        <v>0.42780000000000001</v>
      </c>
      <c r="G502" s="232">
        <v>96</v>
      </c>
      <c r="H502" s="240">
        <v>9.5899999999999999E-2</v>
      </c>
      <c r="I502" s="234">
        <f t="shared" si="24"/>
        <v>0.1027</v>
      </c>
      <c r="J502" s="234">
        <f t="shared" si="24"/>
        <v>0.1789</v>
      </c>
      <c r="K502" s="234">
        <f t="shared" si="24"/>
        <v>0.46839999999999998</v>
      </c>
      <c r="M502" s="232">
        <v>96</v>
      </c>
      <c r="N502" s="240">
        <v>9.5899999999999999E-2</v>
      </c>
      <c r="O502" s="234">
        <f t="shared" si="25"/>
        <v>0.1116</v>
      </c>
      <c r="P502" s="234">
        <f t="shared" si="25"/>
        <v>0.19439999999999999</v>
      </c>
      <c r="Q502" s="234">
        <f t="shared" si="25"/>
        <v>0.5091</v>
      </c>
    </row>
    <row r="503" spans="1:17" s="212" customFormat="1" ht="13.5" customHeight="1" x14ac:dyDescent="0.2">
      <c r="A503" s="232">
        <v>97</v>
      </c>
      <c r="B503" s="240">
        <v>9.69E-2</v>
      </c>
      <c r="C503" s="241">
        <v>9.4700000000000006E-2</v>
      </c>
      <c r="D503" s="241">
        <v>0.16489999999999999</v>
      </c>
      <c r="E503" s="241">
        <v>0.42949999999999999</v>
      </c>
      <c r="G503" s="232">
        <v>97</v>
      </c>
      <c r="H503" s="240">
        <v>9.69E-2</v>
      </c>
      <c r="I503" s="234">
        <f t="shared" si="24"/>
        <v>0.1037</v>
      </c>
      <c r="J503" s="234">
        <f t="shared" si="24"/>
        <v>0.18060000000000001</v>
      </c>
      <c r="K503" s="234">
        <f t="shared" si="24"/>
        <v>0.4703</v>
      </c>
      <c r="M503" s="232">
        <v>97</v>
      </c>
      <c r="N503" s="240">
        <v>9.69E-2</v>
      </c>
      <c r="O503" s="234">
        <f t="shared" si="25"/>
        <v>0.11269999999999999</v>
      </c>
      <c r="P503" s="234">
        <f t="shared" si="25"/>
        <v>0.19620000000000001</v>
      </c>
      <c r="Q503" s="234">
        <f t="shared" si="25"/>
        <v>0.5111</v>
      </c>
    </row>
    <row r="504" spans="1:17" s="212" customFormat="1" ht="13.5" customHeight="1" x14ac:dyDescent="0.2">
      <c r="A504" s="232">
        <v>98</v>
      </c>
      <c r="B504" s="240">
        <v>9.7900000000000001E-2</v>
      </c>
      <c r="C504" s="241">
        <v>9.5600000000000004E-2</v>
      </c>
      <c r="D504" s="241">
        <v>0.1663</v>
      </c>
      <c r="E504" s="241">
        <v>0.43120000000000003</v>
      </c>
      <c r="G504" s="232">
        <v>98</v>
      </c>
      <c r="H504" s="240">
        <v>9.7900000000000001E-2</v>
      </c>
      <c r="I504" s="234">
        <f t="shared" si="24"/>
        <v>0.1047</v>
      </c>
      <c r="J504" s="234">
        <f t="shared" si="24"/>
        <v>0.18210000000000001</v>
      </c>
      <c r="K504" s="234">
        <f t="shared" si="24"/>
        <v>0.47220000000000001</v>
      </c>
      <c r="M504" s="232">
        <v>98</v>
      </c>
      <c r="N504" s="240">
        <v>9.7900000000000001E-2</v>
      </c>
      <c r="O504" s="234">
        <f t="shared" si="25"/>
        <v>0.1138</v>
      </c>
      <c r="P504" s="234">
        <f t="shared" si="25"/>
        <v>0.19789999999999999</v>
      </c>
      <c r="Q504" s="234">
        <f t="shared" si="25"/>
        <v>0.5131</v>
      </c>
    </row>
    <row r="505" spans="1:17" s="212" customFormat="1" ht="13.5" customHeight="1" x14ac:dyDescent="0.2">
      <c r="A505" s="232">
        <v>99</v>
      </c>
      <c r="B505" s="240">
        <v>9.8900000000000002E-2</v>
      </c>
      <c r="C505" s="241">
        <v>9.6500000000000002E-2</v>
      </c>
      <c r="D505" s="241">
        <v>0.1678</v>
      </c>
      <c r="E505" s="241">
        <v>0.43290000000000001</v>
      </c>
      <c r="G505" s="232">
        <v>99</v>
      </c>
      <c r="H505" s="240">
        <v>9.8900000000000002E-2</v>
      </c>
      <c r="I505" s="234">
        <f t="shared" si="24"/>
        <v>0.1057</v>
      </c>
      <c r="J505" s="234">
        <f t="shared" si="24"/>
        <v>0.1837</v>
      </c>
      <c r="K505" s="234">
        <f t="shared" si="24"/>
        <v>0.47399999999999998</v>
      </c>
      <c r="M505" s="232">
        <v>99</v>
      </c>
      <c r="N505" s="240">
        <v>9.8900000000000002E-2</v>
      </c>
      <c r="O505" s="234">
        <f t="shared" si="25"/>
        <v>0.1148</v>
      </c>
      <c r="P505" s="234">
        <f t="shared" si="25"/>
        <v>0.19969999999999999</v>
      </c>
      <c r="Q505" s="234">
        <f t="shared" si="25"/>
        <v>0.51519999999999999</v>
      </c>
    </row>
    <row r="506" spans="1:17" s="212" customFormat="1" ht="13.5" customHeight="1" x14ac:dyDescent="0.2">
      <c r="A506" s="232">
        <v>100</v>
      </c>
      <c r="B506" s="240">
        <v>9.9900000000000003E-2</v>
      </c>
      <c r="C506" s="241">
        <v>9.74E-2</v>
      </c>
      <c r="D506" s="241">
        <v>0.16919999999999999</v>
      </c>
      <c r="E506" s="241">
        <v>0.4345</v>
      </c>
      <c r="G506" s="232">
        <v>100</v>
      </c>
      <c r="H506" s="240">
        <v>9.9900000000000003E-2</v>
      </c>
      <c r="I506" s="234">
        <f t="shared" si="24"/>
        <v>0.1067</v>
      </c>
      <c r="J506" s="234">
        <f t="shared" si="24"/>
        <v>0.18529999999999999</v>
      </c>
      <c r="K506" s="234">
        <f t="shared" si="24"/>
        <v>0.4758</v>
      </c>
      <c r="M506" s="232">
        <v>100</v>
      </c>
      <c r="N506" s="240">
        <v>9.9900000000000003E-2</v>
      </c>
      <c r="O506" s="234">
        <f t="shared" si="25"/>
        <v>0.1159</v>
      </c>
      <c r="P506" s="234">
        <f t="shared" si="25"/>
        <v>0.20130000000000001</v>
      </c>
      <c r="Q506" s="234">
        <f t="shared" si="25"/>
        <v>0.5171</v>
      </c>
    </row>
    <row r="507" spans="1:17" s="212" customFormat="1" ht="13.5" customHeight="1" x14ac:dyDescent="0.2">
      <c r="A507" s="232">
        <v>101</v>
      </c>
      <c r="B507" s="240">
        <v>0.1009</v>
      </c>
      <c r="C507" s="241">
        <v>9.8299999999999998E-2</v>
      </c>
      <c r="D507" s="241">
        <v>0.17069999999999999</v>
      </c>
      <c r="E507" s="241">
        <v>0.43619999999999998</v>
      </c>
      <c r="G507" s="232">
        <v>101</v>
      </c>
      <c r="H507" s="240">
        <v>0.1009</v>
      </c>
      <c r="I507" s="234">
        <f t="shared" si="24"/>
        <v>0.1076</v>
      </c>
      <c r="J507" s="234">
        <f t="shared" si="24"/>
        <v>0.18690000000000001</v>
      </c>
      <c r="K507" s="234">
        <f t="shared" si="24"/>
        <v>0.47760000000000002</v>
      </c>
      <c r="M507" s="232">
        <v>101</v>
      </c>
      <c r="N507" s="240">
        <v>0.1009</v>
      </c>
      <c r="O507" s="234">
        <f t="shared" si="25"/>
        <v>0.11700000000000001</v>
      </c>
      <c r="P507" s="234">
        <f t="shared" si="25"/>
        <v>0.2031</v>
      </c>
      <c r="Q507" s="234">
        <f t="shared" si="25"/>
        <v>0.51910000000000001</v>
      </c>
    </row>
    <row r="508" spans="1:17" s="212" customFormat="1" ht="13.5" customHeight="1" x14ac:dyDescent="0.2">
      <c r="A508" s="232">
        <v>102</v>
      </c>
      <c r="B508" s="240">
        <v>0.1019</v>
      </c>
      <c r="C508" s="241">
        <v>9.9199999999999997E-2</v>
      </c>
      <c r="D508" s="241">
        <v>0.1721</v>
      </c>
      <c r="E508" s="241">
        <v>0.43790000000000001</v>
      </c>
      <c r="G508" s="232">
        <v>102</v>
      </c>
      <c r="H508" s="240">
        <v>0.1019</v>
      </c>
      <c r="I508" s="234">
        <f t="shared" si="24"/>
        <v>0.1086</v>
      </c>
      <c r="J508" s="234">
        <f t="shared" si="24"/>
        <v>0.18840000000000001</v>
      </c>
      <c r="K508" s="234">
        <f t="shared" si="24"/>
        <v>0.47949999999999998</v>
      </c>
      <c r="M508" s="232">
        <v>102</v>
      </c>
      <c r="N508" s="240">
        <v>0.1019</v>
      </c>
      <c r="O508" s="234">
        <f t="shared" si="25"/>
        <v>0.11799999999999999</v>
      </c>
      <c r="P508" s="234">
        <f t="shared" si="25"/>
        <v>0.20480000000000001</v>
      </c>
      <c r="Q508" s="234">
        <f t="shared" si="25"/>
        <v>0.52110000000000001</v>
      </c>
    </row>
    <row r="509" spans="1:17" s="212" customFormat="1" ht="13.5" customHeight="1" x14ac:dyDescent="0.2">
      <c r="A509" s="232">
        <v>103</v>
      </c>
      <c r="B509" s="240">
        <v>0.10290000000000001</v>
      </c>
      <c r="C509" s="241">
        <v>0.1003</v>
      </c>
      <c r="D509" s="241">
        <v>0.17419999999999999</v>
      </c>
      <c r="E509" s="241">
        <v>0.44590000000000002</v>
      </c>
      <c r="G509" s="232">
        <v>103</v>
      </c>
      <c r="H509" s="240">
        <v>0.10290000000000001</v>
      </c>
      <c r="I509" s="234">
        <f t="shared" si="24"/>
        <v>0.10979999999999999</v>
      </c>
      <c r="J509" s="234">
        <f t="shared" si="24"/>
        <v>0.19070000000000001</v>
      </c>
      <c r="K509" s="234">
        <f t="shared" si="24"/>
        <v>0.48830000000000001</v>
      </c>
      <c r="M509" s="232">
        <v>103</v>
      </c>
      <c r="N509" s="240">
        <v>0.10290000000000001</v>
      </c>
      <c r="O509" s="234">
        <f t="shared" si="25"/>
        <v>0.11940000000000001</v>
      </c>
      <c r="P509" s="234">
        <f t="shared" si="25"/>
        <v>0.20730000000000001</v>
      </c>
      <c r="Q509" s="234">
        <f t="shared" si="25"/>
        <v>0.53059999999999996</v>
      </c>
    </row>
    <row r="510" spans="1:17" s="212" customFormat="1" ht="13.5" customHeight="1" x14ac:dyDescent="0.2">
      <c r="A510" s="232">
        <v>104</v>
      </c>
      <c r="B510" s="240">
        <v>0.10390000000000001</v>
      </c>
      <c r="C510" s="241">
        <v>0.1014</v>
      </c>
      <c r="D510" s="241">
        <v>0.1762</v>
      </c>
      <c r="E510" s="241">
        <v>0.45400000000000001</v>
      </c>
      <c r="G510" s="232">
        <v>104</v>
      </c>
      <c r="H510" s="240">
        <v>0.10390000000000001</v>
      </c>
      <c r="I510" s="234">
        <f t="shared" si="24"/>
        <v>0.111</v>
      </c>
      <c r="J510" s="234">
        <f t="shared" si="24"/>
        <v>0.19289999999999999</v>
      </c>
      <c r="K510" s="234">
        <f t="shared" si="24"/>
        <v>0.49709999999999999</v>
      </c>
      <c r="M510" s="232">
        <v>104</v>
      </c>
      <c r="N510" s="240">
        <v>0.10390000000000001</v>
      </c>
      <c r="O510" s="234">
        <f t="shared" si="25"/>
        <v>0.1207</v>
      </c>
      <c r="P510" s="234">
        <f t="shared" si="25"/>
        <v>0.2097</v>
      </c>
      <c r="Q510" s="234">
        <f t="shared" si="25"/>
        <v>0.5403</v>
      </c>
    </row>
    <row r="511" spans="1:17" s="212" customFormat="1" ht="13.5" customHeight="1" x14ac:dyDescent="0.2">
      <c r="A511" s="232">
        <v>105</v>
      </c>
      <c r="B511" s="240">
        <v>0.10489999999999999</v>
      </c>
      <c r="C511" s="241">
        <v>0.10249999999999999</v>
      </c>
      <c r="D511" s="241">
        <v>0.1782</v>
      </c>
      <c r="E511" s="241">
        <v>0.46210000000000001</v>
      </c>
      <c r="G511" s="232">
        <v>105</v>
      </c>
      <c r="H511" s="240">
        <v>0.10489999999999999</v>
      </c>
      <c r="I511" s="234">
        <f t="shared" si="24"/>
        <v>0.11219999999999999</v>
      </c>
      <c r="J511" s="234">
        <f t="shared" si="24"/>
        <v>0.1951</v>
      </c>
      <c r="K511" s="234">
        <f t="shared" si="24"/>
        <v>0.50600000000000001</v>
      </c>
      <c r="M511" s="232">
        <v>105</v>
      </c>
      <c r="N511" s="240">
        <v>0.10489999999999999</v>
      </c>
      <c r="O511" s="234">
        <f t="shared" si="25"/>
        <v>0.122</v>
      </c>
      <c r="P511" s="234">
        <f t="shared" si="25"/>
        <v>0.21210000000000001</v>
      </c>
      <c r="Q511" s="234">
        <f t="shared" si="25"/>
        <v>0.54990000000000006</v>
      </c>
    </row>
    <row r="512" spans="1:17" s="212" customFormat="1" ht="13.5" customHeight="1" x14ac:dyDescent="0.2">
      <c r="A512" s="232">
        <v>106</v>
      </c>
      <c r="B512" s="240">
        <v>0.10589999999999999</v>
      </c>
      <c r="C512" s="241">
        <v>0.10349999999999999</v>
      </c>
      <c r="D512" s="241">
        <v>0.18029999999999999</v>
      </c>
      <c r="E512" s="241">
        <v>0.47020000000000001</v>
      </c>
      <c r="G512" s="232">
        <v>106</v>
      </c>
      <c r="H512" s="240">
        <v>0.10589999999999999</v>
      </c>
      <c r="I512" s="234">
        <f t="shared" si="24"/>
        <v>0.1133</v>
      </c>
      <c r="J512" s="234">
        <f t="shared" si="24"/>
        <v>0.19739999999999999</v>
      </c>
      <c r="K512" s="234">
        <f t="shared" si="24"/>
        <v>0.51490000000000002</v>
      </c>
      <c r="M512" s="232">
        <v>106</v>
      </c>
      <c r="N512" s="240">
        <v>0.10589999999999999</v>
      </c>
      <c r="O512" s="234">
        <f t="shared" si="25"/>
        <v>0.1232</v>
      </c>
      <c r="P512" s="234">
        <f t="shared" si="25"/>
        <v>0.21460000000000001</v>
      </c>
      <c r="Q512" s="234">
        <f t="shared" si="25"/>
        <v>0.5595</v>
      </c>
    </row>
    <row r="513" spans="1:17" s="212" customFormat="1" ht="13.5" customHeight="1" x14ac:dyDescent="0.2">
      <c r="A513" s="232">
        <v>107</v>
      </c>
      <c r="B513" s="240">
        <v>0.1069</v>
      </c>
      <c r="C513" s="241">
        <v>0.1046</v>
      </c>
      <c r="D513" s="241">
        <v>0.18229999999999999</v>
      </c>
      <c r="E513" s="241">
        <v>0.47839999999999999</v>
      </c>
      <c r="G513" s="232">
        <v>107</v>
      </c>
      <c r="H513" s="240">
        <v>0.1069</v>
      </c>
      <c r="I513" s="234">
        <f t="shared" si="24"/>
        <v>0.1145</v>
      </c>
      <c r="J513" s="234">
        <f t="shared" si="24"/>
        <v>0.1996</v>
      </c>
      <c r="K513" s="234">
        <f t="shared" si="24"/>
        <v>0.52380000000000004</v>
      </c>
      <c r="M513" s="232">
        <v>107</v>
      </c>
      <c r="N513" s="240">
        <v>0.1069</v>
      </c>
      <c r="O513" s="234">
        <f t="shared" si="25"/>
        <v>0.1245</v>
      </c>
      <c r="P513" s="234">
        <f t="shared" si="25"/>
        <v>0.21690000000000001</v>
      </c>
      <c r="Q513" s="234">
        <f t="shared" si="25"/>
        <v>0.56930000000000003</v>
      </c>
    </row>
    <row r="514" spans="1:17" s="212" customFormat="1" ht="13.5" customHeight="1" x14ac:dyDescent="0.2">
      <c r="A514" s="232">
        <v>108</v>
      </c>
      <c r="B514" s="240">
        <v>0.1079</v>
      </c>
      <c r="C514" s="241">
        <v>0.1057</v>
      </c>
      <c r="D514" s="241">
        <v>0.18440000000000001</v>
      </c>
      <c r="E514" s="241">
        <v>0.48680000000000001</v>
      </c>
      <c r="G514" s="232">
        <v>108</v>
      </c>
      <c r="H514" s="240">
        <v>0.1079</v>
      </c>
      <c r="I514" s="234">
        <f t="shared" si="24"/>
        <v>0.1157</v>
      </c>
      <c r="J514" s="234">
        <f t="shared" si="24"/>
        <v>0.2019</v>
      </c>
      <c r="K514" s="234">
        <f t="shared" si="24"/>
        <v>0.53300000000000003</v>
      </c>
      <c r="M514" s="232">
        <v>108</v>
      </c>
      <c r="N514" s="240">
        <v>0.1079</v>
      </c>
      <c r="O514" s="234">
        <f t="shared" si="25"/>
        <v>0.1258</v>
      </c>
      <c r="P514" s="234">
        <f t="shared" si="25"/>
        <v>0.21940000000000001</v>
      </c>
      <c r="Q514" s="234">
        <f t="shared" si="25"/>
        <v>0.57930000000000004</v>
      </c>
    </row>
    <row r="515" spans="1:17" s="212" customFormat="1" ht="13.5" customHeight="1" x14ac:dyDescent="0.2">
      <c r="A515" s="232">
        <v>109</v>
      </c>
      <c r="B515" s="240">
        <v>0.1089</v>
      </c>
      <c r="C515" s="241">
        <v>0.10680000000000001</v>
      </c>
      <c r="D515" s="241">
        <v>0.18640000000000001</v>
      </c>
      <c r="E515" s="241">
        <v>0.495</v>
      </c>
      <c r="G515" s="232">
        <v>109</v>
      </c>
      <c r="H515" s="240">
        <v>0.1089</v>
      </c>
      <c r="I515" s="234">
        <f t="shared" si="24"/>
        <v>0.1169</v>
      </c>
      <c r="J515" s="234">
        <f t="shared" si="24"/>
        <v>0.2041</v>
      </c>
      <c r="K515" s="234">
        <f t="shared" si="24"/>
        <v>0.54200000000000004</v>
      </c>
      <c r="M515" s="232">
        <v>109</v>
      </c>
      <c r="N515" s="240">
        <v>0.1089</v>
      </c>
      <c r="O515" s="234">
        <f t="shared" si="25"/>
        <v>0.12709999999999999</v>
      </c>
      <c r="P515" s="234">
        <f t="shared" si="25"/>
        <v>0.2218</v>
      </c>
      <c r="Q515" s="234">
        <f t="shared" si="25"/>
        <v>0.58909999999999996</v>
      </c>
    </row>
    <row r="516" spans="1:17" s="212" customFormat="1" ht="13.5" customHeight="1" x14ac:dyDescent="0.2">
      <c r="A516" s="232">
        <v>110</v>
      </c>
      <c r="B516" s="240">
        <v>0.1099</v>
      </c>
      <c r="C516" s="241">
        <v>0.10780000000000001</v>
      </c>
      <c r="D516" s="241">
        <v>0.18840000000000001</v>
      </c>
      <c r="E516" s="241">
        <v>0.50329999999999997</v>
      </c>
      <c r="G516" s="232">
        <v>110</v>
      </c>
      <c r="H516" s="240">
        <v>0.1099</v>
      </c>
      <c r="I516" s="234">
        <f t="shared" si="24"/>
        <v>0.11799999999999999</v>
      </c>
      <c r="J516" s="234">
        <f t="shared" si="24"/>
        <v>0.20630000000000001</v>
      </c>
      <c r="K516" s="234">
        <f t="shared" si="24"/>
        <v>0.55110000000000003</v>
      </c>
      <c r="M516" s="232">
        <v>110</v>
      </c>
      <c r="N516" s="240">
        <v>0.1099</v>
      </c>
      <c r="O516" s="234">
        <f t="shared" si="25"/>
        <v>0.1283</v>
      </c>
      <c r="P516" s="234">
        <f t="shared" si="25"/>
        <v>0.22420000000000001</v>
      </c>
      <c r="Q516" s="234">
        <f t="shared" si="25"/>
        <v>0.59889999999999999</v>
      </c>
    </row>
    <row r="517" spans="1:17" s="212" customFormat="1" ht="13.5" customHeight="1" x14ac:dyDescent="0.2">
      <c r="A517" s="232">
        <v>111</v>
      </c>
      <c r="B517" s="240">
        <v>0.1109</v>
      </c>
      <c r="C517" s="241">
        <v>0.1089</v>
      </c>
      <c r="D517" s="241">
        <v>0.1905</v>
      </c>
      <c r="E517" s="241">
        <v>0.51170000000000004</v>
      </c>
      <c r="G517" s="232">
        <v>111</v>
      </c>
      <c r="H517" s="240">
        <v>0.1109</v>
      </c>
      <c r="I517" s="234">
        <f t="shared" si="24"/>
        <v>0.1192</v>
      </c>
      <c r="J517" s="234">
        <f t="shared" si="24"/>
        <v>0.20860000000000001</v>
      </c>
      <c r="K517" s="234">
        <f t="shared" si="24"/>
        <v>0.56030000000000002</v>
      </c>
      <c r="M517" s="232">
        <v>111</v>
      </c>
      <c r="N517" s="240">
        <v>0.1109</v>
      </c>
      <c r="O517" s="234">
        <f t="shared" si="25"/>
        <v>0.12959999999999999</v>
      </c>
      <c r="P517" s="234">
        <f t="shared" si="25"/>
        <v>0.22670000000000001</v>
      </c>
      <c r="Q517" s="234">
        <f t="shared" si="25"/>
        <v>0.6089</v>
      </c>
    </row>
    <row r="518" spans="1:17" s="212" customFormat="1" ht="13.5" customHeight="1" x14ac:dyDescent="0.2">
      <c r="A518" s="232">
        <v>112</v>
      </c>
      <c r="B518" s="240">
        <v>0.1119</v>
      </c>
      <c r="C518" s="241">
        <v>0.11</v>
      </c>
      <c r="D518" s="241">
        <v>0.1925</v>
      </c>
      <c r="E518" s="241">
        <v>0.52010000000000001</v>
      </c>
      <c r="G518" s="232">
        <v>112</v>
      </c>
      <c r="H518" s="240">
        <v>0.1119</v>
      </c>
      <c r="I518" s="234">
        <f t="shared" si="24"/>
        <v>0.1205</v>
      </c>
      <c r="J518" s="234">
        <f t="shared" si="24"/>
        <v>0.21079999999999999</v>
      </c>
      <c r="K518" s="234">
        <f t="shared" si="24"/>
        <v>0.56950000000000001</v>
      </c>
      <c r="M518" s="232">
        <v>112</v>
      </c>
      <c r="N518" s="240">
        <v>0.1119</v>
      </c>
      <c r="O518" s="234">
        <f t="shared" si="25"/>
        <v>0.13089999999999999</v>
      </c>
      <c r="P518" s="234">
        <f t="shared" si="25"/>
        <v>0.2291</v>
      </c>
      <c r="Q518" s="234">
        <f t="shared" si="25"/>
        <v>0.61890000000000001</v>
      </c>
    </row>
    <row r="519" spans="1:17" s="212" customFormat="1" ht="13.5" customHeight="1" x14ac:dyDescent="0.2">
      <c r="A519" s="232">
        <v>113</v>
      </c>
      <c r="B519" s="240">
        <v>0.1129</v>
      </c>
      <c r="C519" s="241">
        <v>0.111</v>
      </c>
      <c r="D519" s="241">
        <v>0.19420000000000001</v>
      </c>
      <c r="E519" s="241">
        <v>0.52470000000000006</v>
      </c>
      <c r="G519" s="232">
        <v>113</v>
      </c>
      <c r="H519" s="240">
        <v>0.1129</v>
      </c>
      <c r="I519" s="234">
        <f t="shared" si="24"/>
        <v>0.1215</v>
      </c>
      <c r="J519" s="234">
        <f t="shared" si="24"/>
        <v>0.21260000000000001</v>
      </c>
      <c r="K519" s="234">
        <f t="shared" si="24"/>
        <v>0.57450000000000001</v>
      </c>
      <c r="M519" s="232">
        <v>113</v>
      </c>
      <c r="N519" s="240">
        <v>0.1129</v>
      </c>
      <c r="O519" s="234">
        <f t="shared" si="25"/>
        <v>0.1321</v>
      </c>
      <c r="P519" s="234">
        <f t="shared" si="25"/>
        <v>0.2311</v>
      </c>
      <c r="Q519" s="234">
        <f t="shared" si="25"/>
        <v>0.62439999999999996</v>
      </c>
    </row>
    <row r="520" spans="1:17" s="212" customFormat="1" ht="13.5" customHeight="1" x14ac:dyDescent="0.2">
      <c r="A520" s="232">
        <v>114</v>
      </c>
      <c r="B520" s="240">
        <v>0.1139</v>
      </c>
      <c r="C520" s="241">
        <v>0.112</v>
      </c>
      <c r="D520" s="241">
        <v>0.19589999999999999</v>
      </c>
      <c r="E520" s="241">
        <v>0.52939999999999998</v>
      </c>
      <c r="G520" s="232">
        <v>114</v>
      </c>
      <c r="H520" s="240">
        <v>0.1139</v>
      </c>
      <c r="I520" s="234">
        <f t="shared" si="24"/>
        <v>0.1226</v>
      </c>
      <c r="J520" s="234">
        <f t="shared" si="24"/>
        <v>0.2145</v>
      </c>
      <c r="K520" s="234">
        <f t="shared" si="24"/>
        <v>0.57969999999999999</v>
      </c>
      <c r="M520" s="232">
        <v>114</v>
      </c>
      <c r="N520" s="240">
        <v>0.1139</v>
      </c>
      <c r="O520" s="234">
        <f t="shared" si="25"/>
        <v>0.1333</v>
      </c>
      <c r="P520" s="234">
        <f t="shared" si="25"/>
        <v>0.2331</v>
      </c>
      <c r="Q520" s="234">
        <f t="shared" si="25"/>
        <v>0.63</v>
      </c>
    </row>
    <row r="521" spans="1:17" s="212" customFormat="1" ht="13.5" customHeight="1" x14ac:dyDescent="0.2">
      <c r="A521" s="232">
        <v>115</v>
      </c>
      <c r="B521" s="240">
        <v>0.1149</v>
      </c>
      <c r="C521" s="241">
        <v>0.1129</v>
      </c>
      <c r="D521" s="241">
        <v>0.1976</v>
      </c>
      <c r="E521" s="241">
        <v>0.53400000000000003</v>
      </c>
      <c r="G521" s="232">
        <v>115</v>
      </c>
      <c r="H521" s="240">
        <v>0.1149</v>
      </c>
      <c r="I521" s="234">
        <f t="shared" si="24"/>
        <v>0.1236</v>
      </c>
      <c r="J521" s="234">
        <f t="shared" si="24"/>
        <v>0.21640000000000001</v>
      </c>
      <c r="K521" s="234">
        <f t="shared" si="24"/>
        <v>0.5847</v>
      </c>
      <c r="M521" s="232">
        <v>115</v>
      </c>
      <c r="N521" s="240">
        <v>0.1149</v>
      </c>
      <c r="O521" s="234">
        <f t="shared" si="25"/>
        <v>0.13439999999999999</v>
      </c>
      <c r="P521" s="234">
        <f t="shared" si="25"/>
        <v>0.2351</v>
      </c>
      <c r="Q521" s="234">
        <f t="shared" si="25"/>
        <v>0.63549999999999995</v>
      </c>
    </row>
    <row r="522" spans="1:17" s="212" customFormat="1" ht="13.5" customHeight="1" x14ac:dyDescent="0.2">
      <c r="A522" s="232">
        <v>116</v>
      </c>
      <c r="B522" s="240">
        <v>0.1159</v>
      </c>
      <c r="C522" s="241">
        <v>0.1139</v>
      </c>
      <c r="D522" s="241">
        <v>0.19939999999999999</v>
      </c>
      <c r="E522" s="241">
        <v>0.53869999999999996</v>
      </c>
      <c r="G522" s="232">
        <v>116</v>
      </c>
      <c r="H522" s="240">
        <v>0.1159</v>
      </c>
      <c r="I522" s="234">
        <f t="shared" si="24"/>
        <v>0.12470000000000001</v>
      </c>
      <c r="J522" s="234">
        <f t="shared" si="24"/>
        <v>0.21829999999999999</v>
      </c>
      <c r="K522" s="234">
        <f t="shared" si="24"/>
        <v>0.58989999999999998</v>
      </c>
      <c r="M522" s="232">
        <v>116</v>
      </c>
      <c r="N522" s="240">
        <v>0.1159</v>
      </c>
      <c r="O522" s="234">
        <f t="shared" si="25"/>
        <v>0.13550000000000001</v>
      </c>
      <c r="P522" s="234">
        <f t="shared" si="25"/>
        <v>0.23730000000000001</v>
      </c>
      <c r="Q522" s="234">
        <f t="shared" si="25"/>
        <v>0.6411</v>
      </c>
    </row>
    <row r="523" spans="1:17" s="212" customFormat="1" ht="13.5" customHeight="1" x14ac:dyDescent="0.2">
      <c r="A523" s="232">
        <v>117</v>
      </c>
      <c r="B523" s="240">
        <v>0.1169</v>
      </c>
      <c r="C523" s="241">
        <v>0.1149</v>
      </c>
      <c r="D523" s="241">
        <v>0.2011</v>
      </c>
      <c r="E523" s="241">
        <v>0.54330000000000001</v>
      </c>
      <c r="G523" s="232">
        <v>117</v>
      </c>
      <c r="H523" s="240">
        <v>0.1169</v>
      </c>
      <c r="I523" s="234">
        <f t="shared" si="24"/>
        <v>0.1258</v>
      </c>
      <c r="J523" s="234">
        <f t="shared" si="24"/>
        <v>0.22020000000000001</v>
      </c>
      <c r="K523" s="234">
        <f t="shared" si="24"/>
        <v>0.59489999999999998</v>
      </c>
      <c r="M523" s="232">
        <v>117</v>
      </c>
      <c r="N523" s="240">
        <v>0.1169</v>
      </c>
      <c r="O523" s="234">
        <f t="shared" si="25"/>
        <v>0.13669999999999999</v>
      </c>
      <c r="P523" s="234">
        <f t="shared" si="25"/>
        <v>0.23930000000000001</v>
      </c>
      <c r="Q523" s="234">
        <f t="shared" si="25"/>
        <v>0.64649999999999996</v>
      </c>
    </row>
    <row r="524" spans="1:17" s="212" customFormat="1" ht="13.5" customHeight="1" x14ac:dyDescent="0.2">
      <c r="A524" s="232">
        <v>118</v>
      </c>
      <c r="B524" s="240">
        <v>0.1179</v>
      </c>
      <c r="C524" s="241">
        <v>0.1159</v>
      </c>
      <c r="D524" s="241">
        <v>0.20280000000000001</v>
      </c>
      <c r="E524" s="241">
        <v>0.54790000000000005</v>
      </c>
      <c r="G524" s="232">
        <v>118</v>
      </c>
      <c r="H524" s="240">
        <v>0.1179</v>
      </c>
      <c r="I524" s="234">
        <f t="shared" si="24"/>
        <v>0.12690000000000001</v>
      </c>
      <c r="J524" s="234">
        <f t="shared" si="24"/>
        <v>0.22209999999999999</v>
      </c>
      <c r="K524" s="234">
        <f t="shared" si="24"/>
        <v>0.6</v>
      </c>
      <c r="M524" s="232">
        <v>118</v>
      </c>
      <c r="N524" s="240">
        <v>0.1179</v>
      </c>
      <c r="O524" s="234">
        <f t="shared" si="25"/>
        <v>0.13789999999999999</v>
      </c>
      <c r="P524" s="234">
        <f t="shared" si="25"/>
        <v>0.24129999999999999</v>
      </c>
      <c r="Q524" s="234">
        <f t="shared" si="25"/>
        <v>0.65200000000000002</v>
      </c>
    </row>
    <row r="525" spans="1:17" s="212" customFormat="1" ht="13.5" customHeight="1" x14ac:dyDescent="0.2">
      <c r="A525" s="232">
        <v>119</v>
      </c>
      <c r="B525" s="240">
        <v>0.11890000000000001</v>
      </c>
      <c r="C525" s="241">
        <v>0.1169</v>
      </c>
      <c r="D525" s="241">
        <v>0.20449999999999999</v>
      </c>
      <c r="E525" s="241">
        <v>0.55259999999999998</v>
      </c>
      <c r="G525" s="232">
        <v>119</v>
      </c>
      <c r="H525" s="240">
        <v>0.11890000000000001</v>
      </c>
      <c r="I525" s="234">
        <f t="shared" si="24"/>
        <v>0.128</v>
      </c>
      <c r="J525" s="234">
        <f t="shared" si="24"/>
        <v>0.22389999999999999</v>
      </c>
      <c r="K525" s="234">
        <f t="shared" si="24"/>
        <v>0.60509999999999997</v>
      </c>
      <c r="M525" s="232">
        <v>119</v>
      </c>
      <c r="N525" s="240">
        <v>0.11890000000000001</v>
      </c>
      <c r="O525" s="234">
        <f t="shared" si="25"/>
        <v>0.1391</v>
      </c>
      <c r="P525" s="234">
        <f t="shared" si="25"/>
        <v>0.24340000000000001</v>
      </c>
      <c r="Q525" s="234">
        <f t="shared" si="25"/>
        <v>0.65759999999999996</v>
      </c>
    </row>
    <row r="526" spans="1:17" s="212" customFormat="1" ht="13.5" customHeight="1" x14ac:dyDescent="0.2">
      <c r="A526" s="232">
        <v>120</v>
      </c>
      <c r="B526" s="240">
        <v>0.11990000000000001</v>
      </c>
      <c r="C526" s="241">
        <v>0.1179</v>
      </c>
      <c r="D526" s="241">
        <v>0.20619999999999999</v>
      </c>
      <c r="E526" s="241">
        <v>0.55720000000000003</v>
      </c>
      <c r="G526" s="232">
        <v>120</v>
      </c>
      <c r="H526" s="240">
        <v>0.11990000000000001</v>
      </c>
      <c r="I526" s="234">
        <f t="shared" si="24"/>
        <v>0.12909999999999999</v>
      </c>
      <c r="J526" s="234">
        <f t="shared" si="24"/>
        <v>0.2258</v>
      </c>
      <c r="K526" s="234">
        <f t="shared" si="24"/>
        <v>0.61009999999999998</v>
      </c>
      <c r="M526" s="232">
        <v>120</v>
      </c>
      <c r="N526" s="240">
        <v>0.11990000000000001</v>
      </c>
      <c r="O526" s="234">
        <f t="shared" si="25"/>
        <v>0.14030000000000001</v>
      </c>
      <c r="P526" s="234">
        <f t="shared" si="25"/>
        <v>0.24540000000000001</v>
      </c>
      <c r="Q526" s="234">
        <f t="shared" si="25"/>
        <v>0.66310000000000002</v>
      </c>
    </row>
    <row r="527" spans="1:17" s="212" customFormat="1" ht="13.5" customHeight="1" x14ac:dyDescent="0.2">
      <c r="A527" s="232">
        <v>121</v>
      </c>
      <c r="B527" s="240">
        <v>0.12089999999999999</v>
      </c>
      <c r="C527" s="241">
        <v>0.1188</v>
      </c>
      <c r="D527" s="241">
        <v>0.2079</v>
      </c>
      <c r="E527" s="241">
        <v>0.56189999999999996</v>
      </c>
      <c r="G527" s="232">
        <v>121</v>
      </c>
      <c r="H527" s="240">
        <v>0.12089999999999999</v>
      </c>
      <c r="I527" s="234">
        <f t="shared" si="24"/>
        <v>0.13009999999999999</v>
      </c>
      <c r="J527" s="234">
        <f t="shared" si="24"/>
        <v>0.22770000000000001</v>
      </c>
      <c r="K527" s="234">
        <f t="shared" si="24"/>
        <v>0.61529999999999996</v>
      </c>
      <c r="M527" s="232">
        <v>121</v>
      </c>
      <c r="N527" s="240">
        <v>0.12089999999999999</v>
      </c>
      <c r="O527" s="234">
        <f t="shared" si="25"/>
        <v>0.1414</v>
      </c>
      <c r="P527" s="234">
        <f t="shared" si="25"/>
        <v>0.24740000000000001</v>
      </c>
      <c r="Q527" s="234">
        <f t="shared" si="25"/>
        <v>0.66869999999999996</v>
      </c>
    </row>
    <row r="528" spans="1:17" s="212" customFormat="1" ht="13.5" customHeight="1" x14ac:dyDescent="0.2">
      <c r="A528" s="232">
        <v>122</v>
      </c>
      <c r="B528" s="240">
        <v>0.12189999999999999</v>
      </c>
      <c r="C528" s="241">
        <v>0.1198</v>
      </c>
      <c r="D528" s="241">
        <v>0.2097</v>
      </c>
      <c r="E528" s="241">
        <v>0.5665</v>
      </c>
      <c r="G528" s="232">
        <v>122</v>
      </c>
      <c r="H528" s="240">
        <v>0.12189999999999999</v>
      </c>
      <c r="I528" s="234">
        <f t="shared" si="24"/>
        <v>0.13120000000000001</v>
      </c>
      <c r="J528" s="234">
        <f t="shared" si="24"/>
        <v>0.2296</v>
      </c>
      <c r="K528" s="234">
        <f t="shared" si="24"/>
        <v>0.62029999999999996</v>
      </c>
      <c r="M528" s="232">
        <v>122</v>
      </c>
      <c r="N528" s="240">
        <v>0.12189999999999999</v>
      </c>
      <c r="O528" s="234">
        <f t="shared" si="25"/>
        <v>0.1426</v>
      </c>
      <c r="P528" s="234">
        <f t="shared" si="25"/>
        <v>0.2495</v>
      </c>
      <c r="Q528" s="234">
        <f t="shared" si="25"/>
        <v>0.67410000000000003</v>
      </c>
    </row>
    <row r="529" spans="1:17" s="212" customFormat="1" ht="13.5" customHeight="1" x14ac:dyDescent="0.2">
      <c r="A529" s="232">
        <v>123</v>
      </c>
      <c r="B529" s="240">
        <v>0.1229</v>
      </c>
      <c r="C529" s="241">
        <v>0.1208</v>
      </c>
      <c r="D529" s="241">
        <v>0.2114</v>
      </c>
      <c r="E529" s="241">
        <v>0.57120000000000004</v>
      </c>
      <c r="G529" s="232">
        <v>123</v>
      </c>
      <c r="H529" s="240">
        <v>0.1229</v>
      </c>
      <c r="I529" s="234">
        <f t="shared" si="24"/>
        <v>0.1323</v>
      </c>
      <c r="J529" s="234">
        <f t="shared" si="24"/>
        <v>0.23150000000000001</v>
      </c>
      <c r="K529" s="234">
        <f t="shared" si="24"/>
        <v>0.62549999999999994</v>
      </c>
      <c r="M529" s="232">
        <v>123</v>
      </c>
      <c r="N529" s="240">
        <v>0.1229</v>
      </c>
      <c r="O529" s="234">
        <f t="shared" si="25"/>
        <v>0.14380000000000001</v>
      </c>
      <c r="P529" s="234">
        <f t="shared" si="25"/>
        <v>0.25159999999999999</v>
      </c>
      <c r="Q529" s="234">
        <f t="shared" si="25"/>
        <v>0.67969999999999997</v>
      </c>
    </row>
    <row r="530" spans="1:17" s="212" customFormat="1" ht="13.5" customHeight="1" x14ac:dyDescent="0.2">
      <c r="A530" s="232">
        <v>124</v>
      </c>
      <c r="B530" s="240">
        <v>0.1239</v>
      </c>
      <c r="C530" s="241">
        <v>0.12180000000000001</v>
      </c>
      <c r="D530" s="241">
        <v>0.21310000000000001</v>
      </c>
      <c r="E530" s="241">
        <v>0.57579999999999998</v>
      </c>
      <c r="G530" s="232">
        <v>124</v>
      </c>
      <c r="H530" s="240">
        <v>0.1239</v>
      </c>
      <c r="I530" s="234">
        <f t="shared" si="24"/>
        <v>0.13339999999999999</v>
      </c>
      <c r="J530" s="234">
        <f t="shared" si="24"/>
        <v>0.23330000000000001</v>
      </c>
      <c r="K530" s="234">
        <f t="shared" si="24"/>
        <v>0.63049999999999995</v>
      </c>
      <c r="M530" s="232">
        <v>124</v>
      </c>
      <c r="N530" s="240">
        <v>0.1239</v>
      </c>
      <c r="O530" s="234">
        <f t="shared" si="25"/>
        <v>0.1449</v>
      </c>
      <c r="P530" s="234">
        <f t="shared" si="25"/>
        <v>0.25359999999999999</v>
      </c>
      <c r="Q530" s="234">
        <f t="shared" si="25"/>
        <v>0.68520000000000003</v>
      </c>
    </row>
    <row r="531" spans="1:17" s="212" customFormat="1" ht="13.5" customHeight="1" x14ac:dyDescent="0.2">
      <c r="A531" s="232">
        <v>125</v>
      </c>
      <c r="B531" s="240">
        <v>0.1249</v>
      </c>
      <c r="C531" s="241">
        <v>0.12280000000000001</v>
      </c>
      <c r="D531" s="241">
        <v>0.21479999999999999</v>
      </c>
      <c r="E531" s="241">
        <v>0.58050000000000002</v>
      </c>
      <c r="G531" s="232">
        <v>125</v>
      </c>
      <c r="H531" s="240">
        <v>0.1249</v>
      </c>
      <c r="I531" s="234">
        <f t="shared" si="24"/>
        <v>0.13450000000000001</v>
      </c>
      <c r="J531" s="234">
        <f t="shared" si="24"/>
        <v>0.23519999999999999</v>
      </c>
      <c r="K531" s="234">
        <f t="shared" si="24"/>
        <v>0.63560000000000005</v>
      </c>
      <c r="M531" s="232">
        <v>125</v>
      </c>
      <c r="N531" s="240">
        <v>0.1249</v>
      </c>
      <c r="O531" s="234">
        <f t="shared" si="25"/>
        <v>0.14610000000000001</v>
      </c>
      <c r="P531" s="234">
        <f t="shared" si="25"/>
        <v>0.25559999999999999</v>
      </c>
      <c r="Q531" s="234">
        <f t="shared" si="25"/>
        <v>0.69079999999999997</v>
      </c>
    </row>
    <row r="532" spans="1:17" s="212" customFormat="1" ht="13.5" customHeight="1" x14ac:dyDescent="0.2">
      <c r="A532" s="232">
        <v>126</v>
      </c>
      <c r="B532" s="240">
        <v>0.12590000000000001</v>
      </c>
      <c r="C532" s="241">
        <v>0.12379999999999999</v>
      </c>
      <c r="D532" s="241">
        <v>0.2165</v>
      </c>
      <c r="E532" s="241">
        <v>0.58509999999999995</v>
      </c>
      <c r="G532" s="232">
        <v>126</v>
      </c>
      <c r="H532" s="240">
        <v>0.12590000000000001</v>
      </c>
      <c r="I532" s="234">
        <f t="shared" si="24"/>
        <v>0.1356</v>
      </c>
      <c r="J532" s="234">
        <f t="shared" si="24"/>
        <v>0.23710000000000001</v>
      </c>
      <c r="K532" s="234">
        <f t="shared" si="24"/>
        <v>0.64070000000000005</v>
      </c>
      <c r="M532" s="232">
        <v>126</v>
      </c>
      <c r="N532" s="240">
        <v>0.12590000000000001</v>
      </c>
      <c r="O532" s="234">
        <f t="shared" si="25"/>
        <v>0.14729999999999999</v>
      </c>
      <c r="P532" s="234">
        <f t="shared" si="25"/>
        <v>0.2576</v>
      </c>
      <c r="Q532" s="234">
        <f t="shared" si="25"/>
        <v>0.69630000000000003</v>
      </c>
    </row>
    <row r="533" spans="1:17" s="212" customFormat="1" ht="13.5" customHeight="1" x14ac:dyDescent="0.2">
      <c r="A533" s="232">
        <v>127</v>
      </c>
      <c r="B533" s="240">
        <v>0.12690000000000001</v>
      </c>
      <c r="C533" s="241">
        <v>0.12470000000000001</v>
      </c>
      <c r="D533" s="241">
        <v>0.21829999999999999</v>
      </c>
      <c r="E533" s="241">
        <v>0.58979999999999999</v>
      </c>
      <c r="G533" s="232">
        <v>127</v>
      </c>
      <c r="H533" s="240">
        <v>0.12690000000000001</v>
      </c>
      <c r="I533" s="234">
        <f t="shared" si="24"/>
        <v>0.13650000000000001</v>
      </c>
      <c r="J533" s="234">
        <f t="shared" si="24"/>
        <v>0.23899999999999999</v>
      </c>
      <c r="K533" s="234">
        <f t="shared" si="24"/>
        <v>0.64580000000000004</v>
      </c>
      <c r="M533" s="232">
        <v>127</v>
      </c>
      <c r="N533" s="240">
        <v>0.12690000000000001</v>
      </c>
      <c r="O533" s="234">
        <f t="shared" si="25"/>
        <v>0.1484</v>
      </c>
      <c r="P533" s="234">
        <f t="shared" si="25"/>
        <v>0.25979999999999998</v>
      </c>
      <c r="Q533" s="234">
        <f t="shared" si="25"/>
        <v>0.70189999999999997</v>
      </c>
    </row>
    <row r="534" spans="1:17" s="212" customFormat="1" ht="13.5" customHeight="1" x14ac:dyDescent="0.2">
      <c r="A534" s="232">
        <v>128</v>
      </c>
      <c r="B534" s="240">
        <v>0.12790000000000001</v>
      </c>
      <c r="C534" s="241">
        <v>0.12570000000000001</v>
      </c>
      <c r="D534" s="241">
        <v>0.22</v>
      </c>
      <c r="E534" s="241">
        <v>0.59440000000000004</v>
      </c>
      <c r="G534" s="232">
        <v>128</v>
      </c>
      <c r="H534" s="240">
        <v>0.12790000000000001</v>
      </c>
      <c r="I534" s="234">
        <f t="shared" si="24"/>
        <v>0.1376</v>
      </c>
      <c r="J534" s="234">
        <f t="shared" si="24"/>
        <v>0.2409</v>
      </c>
      <c r="K534" s="234">
        <f t="shared" si="24"/>
        <v>0.65090000000000003</v>
      </c>
      <c r="M534" s="232">
        <v>128</v>
      </c>
      <c r="N534" s="240">
        <v>0.12790000000000001</v>
      </c>
      <c r="O534" s="234">
        <f t="shared" si="25"/>
        <v>0.14960000000000001</v>
      </c>
      <c r="P534" s="234">
        <f t="shared" si="25"/>
        <v>0.26179999999999998</v>
      </c>
      <c r="Q534" s="234">
        <f t="shared" si="25"/>
        <v>0.70730000000000004</v>
      </c>
    </row>
    <row r="535" spans="1:17" s="212" customFormat="1" ht="13.5" customHeight="1" x14ac:dyDescent="0.2">
      <c r="A535" s="232">
        <v>129</v>
      </c>
      <c r="B535" s="240">
        <v>0.12889999999999999</v>
      </c>
      <c r="C535" s="241">
        <v>0.12670000000000001</v>
      </c>
      <c r="D535" s="241">
        <v>0.22170000000000001</v>
      </c>
      <c r="E535" s="241">
        <v>0.59909999999999997</v>
      </c>
      <c r="G535" s="232">
        <v>129</v>
      </c>
      <c r="H535" s="240">
        <v>0.12889999999999999</v>
      </c>
      <c r="I535" s="234">
        <f t="shared" si="24"/>
        <v>0.13869999999999999</v>
      </c>
      <c r="J535" s="234">
        <f t="shared" si="24"/>
        <v>0.24279999999999999</v>
      </c>
      <c r="K535" s="234">
        <f t="shared" si="24"/>
        <v>0.65600000000000003</v>
      </c>
      <c r="M535" s="232">
        <v>129</v>
      </c>
      <c r="N535" s="240">
        <v>0.12889999999999999</v>
      </c>
      <c r="O535" s="234">
        <f t="shared" si="25"/>
        <v>0.15079999999999999</v>
      </c>
      <c r="P535" s="234">
        <f t="shared" si="25"/>
        <v>0.26379999999999998</v>
      </c>
      <c r="Q535" s="234">
        <f t="shared" si="25"/>
        <v>0.71289999999999998</v>
      </c>
    </row>
    <row r="536" spans="1:17" s="212" customFormat="1" ht="13.5" customHeight="1" x14ac:dyDescent="0.2">
      <c r="A536" s="232">
        <v>130</v>
      </c>
      <c r="B536" s="240">
        <v>0.12989999999999999</v>
      </c>
      <c r="C536" s="241">
        <v>0.12770000000000001</v>
      </c>
      <c r="D536" s="241">
        <v>0.22339999999999999</v>
      </c>
      <c r="E536" s="241">
        <v>0.60370000000000001</v>
      </c>
      <c r="G536" s="232">
        <v>130</v>
      </c>
      <c r="H536" s="240">
        <v>0.12989999999999999</v>
      </c>
      <c r="I536" s="234">
        <f t="shared" ref="I536:K599" si="26">ROUND(C536*(1+19%/2),4)</f>
        <v>0.13980000000000001</v>
      </c>
      <c r="J536" s="234">
        <f t="shared" si="26"/>
        <v>0.24460000000000001</v>
      </c>
      <c r="K536" s="234">
        <f t="shared" si="26"/>
        <v>0.66110000000000002</v>
      </c>
      <c r="M536" s="232">
        <v>130</v>
      </c>
      <c r="N536" s="240">
        <v>0.12989999999999999</v>
      </c>
      <c r="O536" s="234">
        <f t="shared" ref="O536:Q599" si="27">ROUND(C536*(1+19%),4)</f>
        <v>0.152</v>
      </c>
      <c r="P536" s="234">
        <f t="shared" si="27"/>
        <v>0.26579999999999998</v>
      </c>
      <c r="Q536" s="234">
        <f t="shared" si="27"/>
        <v>0.71840000000000004</v>
      </c>
    </row>
    <row r="537" spans="1:17" s="212" customFormat="1" ht="13.5" customHeight="1" x14ac:dyDescent="0.2">
      <c r="A537" s="232">
        <v>131</v>
      </c>
      <c r="B537" s="240">
        <v>0.13089999999999999</v>
      </c>
      <c r="C537" s="241">
        <v>0.12870000000000001</v>
      </c>
      <c r="D537" s="241">
        <v>0.22509999999999999</v>
      </c>
      <c r="E537" s="241">
        <v>0.60840000000000005</v>
      </c>
      <c r="G537" s="232">
        <v>131</v>
      </c>
      <c r="H537" s="240">
        <v>0.13089999999999999</v>
      </c>
      <c r="I537" s="234">
        <f t="shared" si="26"/>
        <v>0.1409</v>
      </c>
      <c r="J537" s="234">
        <f t="shared" si="26"/>
        <v>0.2465</v>
      </c>
      <c r="K537" s="234">
        <f t="shared" si="26"/>
        <v>0.66620000000000001</v>
      </c>
      <c r="M537" s="232">
        <v>131</v>
      </c>
      <c r="N537" s="240">
        <v>0.13089999999999999</v>
      </c>
      <c r="O537" s="234">
        <f t="shared" si="27"/>
        <v>0.1532</v>
      </c>
      <c r="P537" s="234">
        <f t="shared" si="27"/>
        <v>0.26790000000000003</v>
      </c>
      <c r="Q537" s="234">
        <f t="shared" si="27"/>
        <v>0.72399999999999998</v>
      </c>
    </row>
    <row r="538" spans="1:17" s="212" customFormat="1" ht="13.5" customHeight="1" x14ac:dyDescent="0.2">
      <c r="A538" s="232">
        <v>132</v>
      </c>
      <c r="B538" s="240">
        <v>0.13189999999999999</v>
      </c>
      <c r="C538" s="241">
        <v>0.12970000000000001</v>
      </c>
      <c r="D538" s="241">
        <v>0.22689999999999999</v>
      </c>
      <c r="E538" s="241">
        <v>0.61299999999999999</v>
      </c>
      <c r="G538" s="232">
        <v>132</v>
      </c>
      <c r="H538" s="240">
        <v>0.13189999999999999</v>
      </c>
      <c r="I538" s="234">
        <f t="shared" si="26"/>
        <v>0.14199999999999999</v>
      </c>
      <c r="J538" s="234">
        <f t="shared" si="26"/>
        <v>0.2485</v>
      </c>
      <c r="K538" s="234">
        <f t="shared" si="26"/>
        <v>0.67120000000000002</v>
      </c>
      <c r="M538" s="232">
        <v>132</v>
      </c>
      <c r="N538" s="240">
        <v>0.13189999999999999</v>
      </c>
      <c r="O538" s="234">
        <f t="shared" si="27"/>
        <v>0.15429999999999999</v>
      </c>
      <c r="P538" s="234">
        <f t="shared" si="27"/>
        <v>0.27</v>
      </c>
      <c r="Q538" s="234">
        <f t="shared" si="27"/>
        <v>0.72950000000000004</v>
      </c>
    </row>
    <row r="539" spans="1:17" s="212" customFormat="1" ht="13.5" customHeight="1" x14ac:dyDescent="0.2">
      <c r="A539" s="232">
        <v>133</v>
      </c>
      <c r="B539" s="240">
        <v>0.13289999999999999</v>
      </c>
      <c r="C539" s="241">
        <v>0.13059999999999999</v>
      </c>
      <c r="D539" s="241">
        <v>0.2286</v>
      </c>
      <c r="E539" s="241">
        <v>0.61770000000000003</v>
      </c>
      <c r="G539" s="232">
        <v>133</v>
      </c>
      <c r="H539" s="240">
        <v>0.13289999999999999</v>
      </c>
      <c r="I539" s="234">
        <f t="shared" si="26"/>
        <v>0.14299999999999999</v>
      </c>
      <c r="J539" s="234">
        <f t="shared" si="26"/>
        <v>0.25030000000000002</v>
      </c>
      <c r="K539" s="234">
        <f t="shared" si="26"/>
        <v>0.6764</v>
      </c>
      <c r="M539" s="232">
        <v>133</v>
      </c>
      <c r="N539" s="240">
        <v>0.13289999999999999</v>
      </c>
      <c r="O539" s="234">
        <f t="shared" si="27"/>
        <v>0.15540000000000001</v>
      </c>
      <c r="P539" s="234">
        <f t="shared" si="27"/>
        <v>0.27200000000000002</v>
      </c>
      <c r="Q539" s="234">
        <f t="shared" si="27"/>
        <v>0.73509999999999998</v>
      </c>
    </row>
    <row r="540" spans="1:17" s="212" customFormat="1" ht="13.5" customHeight="1" x14ac:dyDescent="0.2">
      <c r="A540" s="232">
        <v>134</v>
      </c>
      <c r="B540" s="240">
        <v>0.13389999999999999</v>
      </c>
      <c r="C540" s="241">
        <v>0.13159999999999999</v>
      </c>
      <c r="D540" s="241">
        <v>0.2303</v>
      </c>
      <c r="E540" s="241">
        <v>0.62229999999999996</v>
      </c>
      <c r="G540" s="232">
        <v>134</v>
      </c>
      <c r="H540" s="240">
        <v>0.13389999999999999</v>
      </c>
      <c r="I540" s="234">
        <f t="shared" si="26"/>
        <v>0.14410000000000001</v>
      </c>
      <c r="J540" s="234">
        <f t="shared" si="26"/>
        <v>0.25219999999999998</v>
      </c>
      <c r="K540" s="234">
        <f t="shared" si="26"/>
        <v>0.68140000000000001</v>
      </c>
      <c r="M540" s="232">
        <v>134</v>
      </c>
      <c r="N540" s="240">
        <v>0.13389999999999999</v>
      </c>
      <c r="O540" s="234">
        <f t="shared" si="27"/>
        <v>0.15659999999999999</v>
      </c>
      <c r="P540" s="234">
        <f t="shared" si="27"/>
        <v>0.27410000000000001</v>
      </c>
      <c r="Q540" s="234">
        <f t="shared" si="27"/>
        <v>0.74050000000000005</v>
      </c>
    </row>
    <row r="541" spans="1:17" s="212" customFormat="1" ht="13.5" customHeight="1" x14ac:dyDescent="0.2">
      <c r="A541" s="232">
        <v>135</v>
      </c>
      <c r="B541" s="240">
        <v>0.13489999999999999</v>
      </c>
      <c r="C541" s="241">
        <v>0.1326</v>
      </c>
      <c r="D541" s="241">
        <v>0.23200000000000001</v>
      </c>
      <c r="E541" s="241">
        <v>0.627</v>
      </c>
      <c r="G541" s="232">
        <v>135</v>
      </c>
      <c r="H541" s="240">
        <v>0.13489999999999999</v>
      </c>
      <c r="I541" s="234">
        <f t="shared" si="26"/>
        <v>0.1452</v>
      </c>
      <c r="J541" s="234">
        <f t="shared" si="26"/>
        <v>0.254</v>
      </c>
      <c r="K541" s="234">
        <f t="shared" si="26"/>
        <v>0.68659999999999999</v>
      </c>
      <c r="M541" s="232">
        <v>135</v>
      </c>
      <c r="N541" s="240">
        <v>0.13489999999999999</v>
      </c>
      <c r="O541" s="234">
        <f t="shared" si="27"/>
        <v>0.1578</v>
      </c>
      <c r="P541" s="234">
        <f t="shared" si="27"/>
        <v>0.27610000000000001</v>
      </c>
      <c r="Q541" s="234">
        <f t="shared" si="27"/>
        <v>0.74609999999999999</v>
      </c>
    </row>
    <row r="542" spans="1:17" s="212" customFormat="1" ht="13.5" customHeight="1" x14ac:dyDescent="0.2">
      <c r="A542" s="232">
        <v>136</v>
      </c>
      <c r="B542" s="240">
        <v>0.13589999999999999</v>
      </c>
      <c r="C542" s="241">
        <v>0.1336</v>
      </c>
      <c r="D542" s="241">
        <v>0.23369999999999999</v>
      </c>
      <c r="E542" s="241">
        <v>0.63160000000000005</v>
      </c>
      <c r="G542" s="232">
        <v>136</v>
      </c>
      <c r="H542" s="240">
        <v>0.13589999999999999</v>
      </c>
      <c r="I542" s="234">
        <f t="shared" si="26"/>
        <v>0.14630000000000001</v>
      </c>
      <c r="J542" s="234">
        <f t="shared" si="26"/>
        <v>0.25590000000000002</v>
      </c>
      <c r="K542" s="234">
        <f t="shared" si="26"/>
        <v>0.69159999999999999</v>
      </c>
      <c r="M542" s="232">
        <v>136</v>
      </c>
      <c r="N542" s="240">
        <v>0.13589999999999999</v>
      </c>
      <c r="O542" s="234">
        <f t="shared" si="27"/>
        <v>0.159</v>
      </c>
      <c r="P542" s="234">
        <f t="shared" si="27"/>
        <v>0.27810000000000001</v>
      </c>
      <c r="Q542" s="234">
        <f t="shared" si="27"/>
        <v>0.75160000000000005</v>
      </c>
    </row>
    <row r="543" spans="1:17" s="212" customFormat="1" ht="13.5" customHeight="1" x14ac:dyDescent="0.2">
      <c r="A543" s="232">
        <v>137</v>
      </c>
      <c r="B543" s="240">
        <v>0.13689999999999999</v>
      </c>
      <c r="C543" s="241">
        <v>0.1346</v>
      </c>
      <c r="D543" s="241">
        <v>0.23549999999999999</v>
      </c>
      <c r="E543" s="241">
        <v>0.63619999999999999</v>
      </c>
      <c r="G543" s="232">
        <v>137</v>
      </c>
      <c r="H543" s="240">
        <v>0.13689999999999999</v>
      </c>
      <c r="I543" s="234">
        <f t="shared" si="26"/>
        <v>0.1474</v>
      </c>
      <c r="J543" s="234">
        <f t="shared" si="26"/>
        <v>0.25790000000000002</v>
      </c>
      <c r="K543" s="234">
        <f t="shared" si="26"/>
        <v>0.6966</v>
      </c>
      <c r="M543" s="232">
        <v>137</v>
      </c>
      <c r="N543" s="240">
        <v>0.13689999999999999</v>
      </c>
      <c r="O543" s="234">
        <f t="shared" si="27"/>
        <v>0.16020000000000001</v>
      </c>
      <c r="P543" s="234">
        <f t="shared" si="27"/>
        <v>0.2802</v>
      </c>
      <c r="Q543" s="234">
        <f t="shared" si="27"/>
        <v>0.7571</v>
      </c>
    </row>
    <row r="544" spans="1:17" s="212" customFormat="1" ht="13.5" customHeight="1" x14ac:dyDescent="0.2">
      <c r="A544" s="232">
        <v>138</v>
      </c>
      <c r="B544" s="240">
        <v>0.13789999999999999</v>
      </c>
      <c r="C544" s="241">
        <v>0.1356</v>
      </c>
      <c r="D544" s="241">
        <v>0.23719999999999999</v>
      </c>
      <c r="E544" s="241">
        <v>0.64090000000000003</v>
      </c>
      <c r="G544" s="232">
        <v>138</v>
      </c>
      <c r="H544" s="240">
        <v>0.13789999999999999</v>
      </c>
      <c r="I544" s="234">
        <f t="shared" si="26"/>
        <v>0.14849999999999999</v>
      </c>
      <c r="J544" s="234">
        <f t="shared" si="26"/>
        <v>0.25969999999999999</v>
      </c>
      <c r="K544" s="234">
        <f t="shared" si="26"/>
        <v>0.70179999999999998</v>
      </c>
      <c r="M544" s="232">
        <v>138</v>
      </c>
      <c r="N544" s="240">
        <v>0.13789999999999999</v>
      </c>
      <c r="O544" s="234">
        <f t="shared" si="27"/>
        <v>0.16139999999999999</v>
      </c>
      <c r="P544" s="234">
        <f t="shared" si="27"/>
        <v>0.2823</v>
      </c>
      <c r="Q544" s="234">
        <f t="shared" si="27"/>
        <v>0.76270000000000004</v>
      </c>
    </row>
    <row r="545" spans="1:17" s="212" customFormat="1" ht="13.5" customHeight="1" x14ac:dyDescent="0.2">
      <c r="A545" s="232">
        <v>139</v>
      </c>
      <c r="B545" s="240">
        <v>0.1389</v>
      </c>
      <c r="C545" s="241">
        <v>0.13650000000000001</v>
      </c>
      <c r="D545" s="241">
        <v>0.2389</v>
      </c>
      <c r="E545" s="241">
        <v>0.64549999999999996</v>
      </c>
      <c r="G545" s="232">
        <v>139</v>
      </c>
      <c r="H545" s="240">
        <v>0.1389</v>
      </c>
      <c r="I545" s="234">
        <f t="shared" si="26"/>
        <v>0.14949999999999999</v>
      </c>
      <c r="J545" s="234">
        <f t="shared" si="26"/>
        <v>0.2616</v>
      </c>
      <c r="K545" s="234">
        <f t="shared" si="26"/>
        <v>0.70679999999999998</v>
      </c>
      <c r="M545" s="232">
        <v>139</v>
      </c>
      <c r="N545" s="240">
        <v>0.1389</v>
      </c>
      <c r="O545" s="234">
        <f t="shared" si="27"/>
        <v>0.16239999999999999</v>
      </c>
      <c r="P545" s="234">
        <f t="shared" si="27"/>
        <v>0.2843</v>
      </c>
      <c r="Q545" s="234">
        <f t="shared" si="27"/>
        <v>0.7681</v>
      </c>
    </row>
    <row r="546" spans="1:17" s="212" customFormat="1" ht="13.5" customHeight="1" x14ac:dyDescent="0.2">
      <c r="A546" s="232">
        <v>140</v>
      </c>
      <c r="B546" s="240">
        <v>0.1399</v>
      </c>
      <c r="C546" s="241">
        <v>0.13750000000000001</v>
      </c>
      <c r="D546" s="241">
        <v>0.24060000000000001</v>
      </c>
      <c r="E546" s="241">
        <v>0.6502</v>
      </c>
      <c r="G546" s="232">
        <v>140</v>
      </c>
      <c r="H546" s="240">
        <v>0.1399</v>
      </c>
      <c r="I546" s="234">
        <f t="shared" si="26"/>
        <v>0.15060000000000001</v>
      </c>
      <c r="J546" s="234">
        <f t="shared" si="26"/>
        <v>0.26350000000000001</v>
      </c>
      <c r="K546" s="234">
        <f t="shared" si="26"/>
        <v>0.71199999999999997</v>
      </c>
      <c r="M546" s="232">
        <v>140</v>
      </c>
      <c r="N546" s="240">
        <v>0.1399</v>
      </c>
      <c r="O546" s="234">
        <f t="shared" si="27"/>
        <v>0.1636</v>
      </c>
      <c r="P546" s="234">
        <f t="shared" si="27"/>
        <v>0.2863</v>
      </c>
      <c r="Q546" s="234">
        <f t="shared" si="27"/>
        <v>0.77370000000000005</v>
      </c>
    </row>
    <row r="547" spans="1:17" s="212" customFormat="1" ht="13.5" customHeight="1" x14ac:dyDescent="0.2">
      <c r="A547" s="232">
        <v>141</v>
      </c>
      <c r="B547" s="240">
        <v>0.1409</v>
      </c>
      <c r="C547" s="241">
        <v>0.13850000000000001</v>
      </c>
      <c r="D547" s="241">
        <v>0.24229999999999999</v>
      </c>
      <c r="E547" s="241">
        <v>0.65480000000000005</v>
      </c>
      <c r="G547" s="232">
        <v>141</v>
      </c>
      <c r="H547" s="240">
        <v>0.1409</v>
      </c>
      <c r="I547" s="234">
        <f t="shared" si="26"/>
        <v>0.1517</v>
      </c>
      <c r="J547" s="234">
        <f t="shared" si="26"/>
        <v>0.26529999999999998</v>
      </c>
      <c r="K547" s="234">
        <f t="shared" si="26"/>
        <v>0.71699999999999997</v>
      </c>
      <c r="M547" s="232">
        <v>141</v>
      </c>
      <c r="N547" s="240">
        <v>0.1409</v>
      </c>
      <c r="O547" s="234">
        <f t="shared" si="27"/>
        <v>0.1648</v>
      </c>
      <c r="P547" s="234">
        <f t="shared" si="27"/>
        <v>0.2883</v>
      </c>
      <c r="Q547" s="234">
        <f t="shared" si="27"/>
        <v>0.7792</v>
      </c>
    </row>
    <row r="548" spans="1:17" s="212" customFormat="1" ht="13.5" customHeight="1" x14ac:dyDescent="0.2">
      <c r="A548" s="232">
        <v>142</v>
      </c>
      <c r="B548" s="240">
        <v>0.1419</v>
      </c>
      <c r="C548" s="241">
        <v>0.13950000000000001</v>
      </c>
      <c r="D548" s="241">
        <v>0.24410000000000001</v>
      </c>
      <c r="E548" s="241">
        <v>0.65949999999999998</v>
      </c>
      <c r="G548" s="232">
        <v>142</v>
      </c>
      <c r="H548" s="240">
        <v>0.1419</v>
      </c>
      <c r="I548" s="234">
        <f t="shared" si="26"/>
        <v>0.15279999999999999</v>
      </c>
      <c r="J548" s="234">
        <f t="shared" si="26"/>
        <v>0.26729999999999998</v>
      </c>
      <c r="K548" s="234">
        <f t="shared" si="26"/>
        <v>0.72219999999999995</v>
      </c>
      <c r="M548" s="232">
        <v>142</v>
      </c>
      <c r="N548" s="240">
        <v>0.1419</v>
      </c>
      <c r="O548" s="234">
        <f t="shared" si="27"/>
        <v>0.16600000000000001</v>
      </c>
      <c r="P548" s="234">
        <f t="shared" si="27"/>
        <v>0.29049999999999998</v>
      </c>
      <c r="Q548" s="234">
        <f t="shared" si="27"/>
        <v>0.78480000000000005</v>
      </c>
    </row>
    <row r="549" spans="1:17" s="212" customFormat="1" ht="13.5" customHeight="1" x14ac:dyDescent="0.2">
      <c r="A549" s="232">
        <v>143</v>
      </c>
      <c r="B549" s="240">
        <v>0.1429</v>
      </c>
      <c r="C549" s="241">
        <v>0.14050000000000001</v>
      </c>
      <c r="D549" s="241">
        <v>0.24579999999999999</v>
      </c>
      <c r="E549" s="241">
        <v>0.66410000000000002</v>
      </c>
      <c r="G549" s="232">
        <v>143</v>
      </c>
      <c r="H549" s="240">
        <v>0.1429</v>
      </c>
      <c r="I549" s="234">
        <f t="shared" si="26"/>
        <v>0.15379999999999999</v>
      </c>
      <c r="J549" s="234">
        <f t="shared" si="26"/>
        <v>0.26919999999999999</v>
      </c>
      <c r="K549" s="234">
        <f t="shared" si="26"/>
        <v>0.72719999999999996</v>
      </c>
      <c r="M549" s="232">
        <v>143</v>
      </c>
      <c r="N549" s="240">
        <v>0.1429</v>
      </c>
      <c r="O549" s="234">
        <f t="shared" si="27"/>
        <v>0.16719999999999999</v>
      </c>
      <c r="P549" s="234">
        <f t="shared" si="27"/>
        <v>0.29249999999999998</v>
      </c>
      <c r="Q549" s="234">
        <f t="shared" si="27"/>
        <v>0.7903</v>
      </c>
    </row>
    <row r="550" spans="1:17" s="212" customFormat="1" ht="13.5" customHeight="1" x14ac:dyDescent="0.2">
      <c r="A550" s="232">
        <v>144</v>
      </c>
      <c r="B550" s="240">
        <v>0.1439</v>
      </c>
      <c r="C550" s="241">
        <v>0.14149999999999999</v>
      </c>
      <c r="D550" s="241">
        <v>0.2475</v>
      </c>
      <c r="E550" s="241">
        <v>0.66879999999999995</v>
      </c>
      <c r="G550" s="232">
        <v>144</v>
      </c>
      <c r="H550" s="240">
        <v>0.1439</v>
      </c>
      <c r="I550" s="234">
        <f t="shared" si="26"/>
        <v>0.15490000000000001</v>
      </c>
      <c r="J550" s="234">
        <f t="shared" si="26"/>
        <v>0.27100000000000002</v>
      </c>
      <c r="K550" s="234">
        <f t="shared" si="26"/>
        <v>0.73229999999999995</v>
      </c>
      <c r="M550" s="232">
        <v>144</v>
      </c>
      <c r="N550" s="240">
        <v>0.1439</v>
      </c>
      <c r="O550" s="234">
        <f t="shared" si="27"/>
        <v>0.16839999999999999</v>
      </c>
      <c r="P550" s="234">
        <f t="shared" si="27"/>
        <v>0.29449999999999998</v>
      </c>
      <c r="Q550" s="234">
        <f t="shared" si="27"/>
        <v>0.79590000000000005</v>
      </c>
    </row>
    <row r="551" spans="1:17" s="212" customFormat="1" ht="13.5" customHeight="1" x14ac:dyDescent="0.2">
      <c r="A551" s="232">
        <v>145</v>
      </c>
      <c r="B551" s="240">
        <v>0.1449</v>
      </c>
      <c r="C551" s="241">
        <v>0.1424</v>
      </c>
      <c r="D551" s="241">
        <v>0.2492</v>
      </c>
      <c r="E551" s="241">
        <v>0.6734</v>
      </c>
      <c r="G551" s="232">
        <v>145</v>
      </c>
      <c r="H551" s="240">
        <v>0.1449</v>
      </c>
      <c r="I551" s="234">
        <f t="shared" si="26"/>
        <v>0.15590000000000001</v>
      </c>
      <c r="J551" s="234">
        <f t="shared" si="26"/>
        <v>0.27289999999999998</v>
      </c>
      <c r="K551" s="234">
        <f t="shared" si="26"/>
        <v>0.73740000000000006</v>
      </c>
      <c r="M551" s="232">
        <v>145</v>
      </c>
      <c r="N551" s="240">
        <v>0.1449</v>
      </c>
      <c r="O551" s="234">
        <f t="shared" si="27"/>
        <v>0.16950000000000001</v>
      </c>
      <c r="P551" s="234">
        <f t="shared" si="27"/>
        <v>0.29649999999999999</v>
      </c>
      <c r="Q551" s="234">
        <f t="shared" si="27"/>
        <v>0.80130000000000001</v>
      </c>
    </row>
    <row r="552" spans="1:17" s="212" customFormat="1" ht="13.5" customHeight="1" x14ac:dyDescent="0.2">
      <c r="A552" s="232">
        <v>146</v>
      </c>
      <c r="B552" s="240">
        <v>0.1459</v>
      </c>
      <c r="C552" s="241">
        <v>0.1434</v>
      </c>
      <c r="D552" s="241">
        <v>0.25090000000000001</v>
      </c>
      <c r="E552" s="241">
        <v>0.67810000000000004</v>
      </c>
      <c r="G552" s="232">
        <v>146</v>
      </c>
      <c r="H552" s="240">
        <v>0.1459</v>
      </c>
      <c r="I552" s="234">
        <f t="shared" si="26"/>
        <v>0.157</v>
      </c>
      <c r="J552" s="234">
        <f t="shared" si="26"/>
        <v>0.2747</v>
      </c>
      <c r="K552" s="234">
        <f t="shared" si="26"/>
        <v>0.74250000000000005</v>
      </c>
      <c r="M552" s="232">
        <v>146</v>
      </c>
      <c r="N552" s="240">
        <v>0.1459</v>
      </c>
      <c r="O552" s="234">
        <f t="shared" si="27"/>
        <v>0.1706</v>
      </c>
      <c r="P552" s="234">
        <f t="shared" si="27"/>
        <v>0.29859999999999998</v>
      </c>
      <c r="Q552" s="234">
        <f t="shared" si="27"/>
        <v>0.80689999999999995</v>
      </c>
    </row>
    <row r="553" spans="1:17" s="212" customFormat="1" ht="13.5" customHeight="1" x14ac:dyDescent="0.2">
      <c r="A553" s="232">
        <v>147</v>
      </c>
      <c r="B553" s="240">
        <v>0.1469</v>
      </c>
      <c r="C553" s="241">
        <v>0.1444</v>
      </c>
      <c r="D553" s="241">
        <v>0.25269999999999998</v>
      </c>
      <c r="E553" s="241">
        <v>0.68269999999999997</v>
      </c>
      <c r="G553" s="232">
        <v>147</v>
      </c>
      <c r="H553" s="240">
        <v>0.1469</v>
      </c>
      <c r="I553" s="234">
        <f t="shared" si="26"/>
        <v>0.15809999999999999</v>
      </c>
      <c r="J553" s="234">
        <f t="shared" si="26"/>
        <v>0.2767</v>
      </c>
      <c r="K553" s="234">
        <f t="shared" si="26"/>
        <v>0.74760000000000004</v>
      </c>
      <c r="M553" s="232">
        <v>147</v>
      </c>
      <c r="N553" s="240">
        <v>0.1469</v>
      </c>
      <c r="O553" s="234">
        <f t="shared" si="27"/>
        <v>0.17180000000000001</v>
      </c>
      <c r="P553" s="234">
        <f t="shared" si="27"/>
        <v>0.30070000000000002</v>
      </c>
      <c r="Q553" s="234">
        <f t="shared" si="27"/>
        <v>0.81240000000000001</v>
      </c>
    </row>
    <row r="554" spans="1:17" s="212" customFormat="1" ht="13.5" customHeight="1" x14ac:dyDescent="0.2">
      <c r="A554" s="232">
        <v>148</v>
      </c>
      <c r="B554" s="240">
        <v>0.1479</v>
      </c>
      <c r="C554" s="241">
        <v>0.1454</v>
      </c>
      <c r="D554" s="241">
        <v>0.25440000000000002</v>
      </c>
      <c r="E554" s="241">
        <v>0.68740000000000001</v>
      </c>
      <c r="G554" s="232">
        <v>148</v>
      </c>
      <c r="H554" s="240">
        <v>0.1479</v>
      </c>
      <c r="I554" s="234">
        <f t="shared" si="26"/>
        <v>0.15920000000000001</v>
      </c>
      <c r="J554" s="234">
        <f t="shared" si="26"/>
        <v>0.27860000000000001</v>
      </c>
      <c r="K554" s="234">
        <f t="shared" si="26"/>
        <v>0.75270000000000004</v>
      </c>
      <c r="M554" s="232">
        <v>148</v>
      </c>
      <c r="N554" s="240">
        <v>0.1479</v>
      </c>
      <c r="O554" s="234">
        <f t="shared" si="27"/>
        <v>0.17299999999999999</v>
      </c>
      <c r="P554" s="234">
        <f t="shared" si="27"/>
        <v>0.30270000000000002</v>
      </c>
      <c r="Q554" s="234">
        <f t="shared" si="27"/>
        <v>0.81799999999999995</v>
      </c>
    </row>
    <row r="555" spans="1:17" s="212" customFormat="1" ht="13.5" customHeight="1" x14ac:dyDescent="0.2">
      <c r="A555" s="232">
        <v>149</v>
      </c>
      <c r="B555" s="240">
        <v>0.1489</v>
      </c>
      <c r="C555" s="241">
        <v>0.1464</v>
      </c>
      <c r="D555" s="241">
        <v>0.25609999999999999</v>
      </c>
      <c r="E555" s="241">
        <v>0.69199999999999995</v>
      </c>
      <c r="G555" s="232">
        <v>149</v>
      </c>
      <c r="H555" s="240">
        <v>0.1489</v>
      </c>
      <c r="I555" s="234">
        <f t="shared" si="26"/>
        <v>0.1603</v>
      </c>
      <c r="J555" s="234">
        <f t="shared" si="26"/>
        <v>0.28039999999999998</v>
      </c>
      <c r="K555" s="234">
        <f t="shared" si="26"/>
        <v>0.75770000000000004</v>
      </c>
      <c r="M555" s="232">
        <v>149</v>
      </c>
      <c r="N555" s="240">
        <v>0.1489</v>
      </c>
      <c r="O555" s="234">
        <f t="shared" si="27"/>
        <v>0.17419999999999999</v>
      </c>
      <c r="P555" s="234">
        <f t="shared" si="27"/>
        <v>0.30480000000000002</v>
      </c>
      <c r="Q555" s="234">
        <f t="shared" si="27"/>
        <v>0.82350000000000001</v>
      </c>
    </row>
    <row r="556" spans="1:17" s="212" customFormat="1" ht="13.5" customHeight="1" x14ac:dyDescent="0.2">
      <c r="A556" s="232">
        <v>150</v>
      </c>
      <c r="B556" s="240">
        <v>0.14990000000000001</v>
      </c>
      <c r="C556" s="241">
        <v>0.1474</v>
      </c>
      <c r="D556" s="241">
        <v>0.25779999999999997</v>
      </c>
      <c r="E556" s="241">
        <v>0.69669999999999999</v>
      </c>
      <c r="G556" s="232">
        <v>150</v>
      </c>
      <c r="H556" s="240">
        <v>0.14990000000000001</v>
      </c>
      <c r="I556" s="234">
        <f t="shared" si="26"/>
        <v>0.16139999999999999</v>
      </c>
      <c r="J556" s="234">
        <f t="shared" si="26"/>
        <v>0.2823</v>
      </c>
      <c r="K556" s="234">
        <f t="shared" si="26"/>
        <v>0.76290000000000002</v>
      </c>
      <c r="M556" s="232">
        <v>150</v>
      </c>
      <c r="N556" s="240">
        <v>0.14990000000000001</v>
      </c>
      <c r="O556" s="234">
        <f t="shared" si="27"/>
        <v>0.1754</v>
      </c>
      <c r="P556" s="234">
        <f t="shared" si="27"/>
        <v>0.30680000000000002</v>
      </c>
      <c r="Q556" s="234">
        <f t="shared" si="27"/>
        <v>0.82909999999999995</v>
      </c>
    </row>
    <row r="557" spans="1:17" s="212" customFormat="1" ht="13.5" customHeight="1" x14ac:dyDescent="0.2">
      <c r="A557" s="232">
        <v>151</v>
      </c>
      <c r="B557" s="240">
        <v>0.15090000000000001</v>
      </c>
      <c r="C557" s="241">
        <v>0.14829999999999999</v>
      </c>
      <c r="D557" s="241">
        <v>0.25950000000000001</v>
      </c>
      <c r="E557" s="241">
        <v>0.70130000000000003</v>
      </c>
      <c r="F557" s="203"/>
      <c r="G557" s="232">
        <v>151</v>
      </c>
      <c r="H557" s="240">
        <v>0.15090000000000001</v>
      </c>
      <c r="I557" s="234">
        <f t="shared" si="26"/>
        <v>0.16239999999999999</v>
      </c>
      <c r="J557" s="234">
        <f t="shared" si="26"/>
        <v>0.28420000000000001</v>
      </c>
      <c r="K557" s="234">
        <f t="shared" si="26"/>
        <v>0.76790000000000003</v>
      </c>
      <c r="M557" s="232">
        <v>151</v>
      </c>
      <c r="N557" s="240">
        <v>0.15090000000000001</v>
      </c>
      <c r="O557" s="234">
        <f t="shared" si="27"/>
        <v>0.17649999999999999</v>
      </c>
      <c r="P557" s="234">
        <f t="shared" si="27"/>
        <v>0.30880000000000002</v>
      </c>
      <c r="Q557" s="234">
        <f t="shared" si="27"/>
        <v>0.83450000000000002</v>
      </c>
    </row>
    <row r="558" spans="1:17" s="212" customFormat="1" ht="13.5" customHeight="1" x14ac:dyDescent="0.2">
      <c r="A558" s="232">
        <v>152</v>
      </c>
      <c r="B558" s="240">
        <v>0.15190000000000001</v>
      </c>
      <c r="C558" s="241">
        <v>0.14929999999999999</v>
      </c>
      <c r="D558" s="241">
        <v>0.26129999999999998</v>
      </c>
      <c r="E558" s="241">
        <v>0.70599999999999996</v>
      </c>
      <c r="F558" s="203"/>
      <c r="G558" s="232">
        <v>152</v>
      </c>
      <c r="H558" s="240">
        <v>0.15190000000000001</v>
      </c>
      <c r="I558" s="234">
        <f t="shared" si="26"/>
        <v>0.16350000000000001</v>
      </c>
      <c r="J558" s="234">
        <f t="shared" si="26"/>
        <v>0.28610000000000002</v>
      </c>
      <c r="K558" s="234">
        <f t="shared" si="26"/>
        <v>0.77310000000000001</v>
      </c>
      <c r="M558" s="232">
        <v>152</v>
      </c>
      <c r="N558" s="240">
        <v>0.15190000000000001</v>
      </c>
      <c r="O558" s="234">
        <f t="shared" si="27"/>
        <v>0.1777</v>
      </c>
      <c r="P558" s="234">
        <f t="shared" si="27"/>
        <v>0.31090000000000001</v>
      </c>
      <c r="Q558" s="234">
        <f t="shared" si="27"/>
        <v>0.84009999999999996</v>
      </c>
    </row>
    <row r="559" spans="1:17" s="212" customFormat="1" ht="13.5" customHeight="1" x14ac:dyDescent="0.2">
      <c r="A559" s="232">
        <v>153</v>
      </c>
      <c r="B559" s="240">
        <v>0.15290000000000001</v>
      </c>
      <c r="C559" s="241">
        <v>0.15029999999999999</v>
      </c>
      <c r="D559" s="241">
        <v>0.26300000000000001</v>
      </c>
      <c r="E559" s="241">
        <v>0.71060000000000001</v>
      </c>
      <c r="F559" s="203"/>
      <c r="G559" s="232">
        <v>153</v>
      </c>
      <c r="H559" s="240">
        <v>0.15290000000000001</v>
      </c>
      <c r="I559" s="234">
        <f t="shared" si="26"/>
        <v>0.1646</v>
      </c>
      <c r="J559" s="234">
        <f t="shared" si="26"/>
        <v>0.28799999999999998</v>
      </c>
      <c r="K559" s="234">
        <f t="shared" si="26"/>
        <v>0.77810000000000001</v>
      </c>
      <c r="M559" s="232">
        <v>153</v>
      </c>
      <c r="N559" s="240">
        <v>0.15290000000000001</v>
      </c>
      <c r="O559" s="234">
        <f t="shared" si="27"/>
        <v>0.1789</v>
      </c>
      <c r="P559" s="234">
        <f t="shared" si="27"/>
        <v>0.313</v>
      </c>
      <c r="Q559" s="234">
        <f t="shared" si="27"/>
        <v>0.84560000000000002</v>
      </c>
    </row>
    <row r="560" spans="1:17" s="212" customFormat="1" ht="13.5" customHeight="1" x14ac:dyDescent="0.2">
      <c r="A560" s="232">
        <v>154</v>
      </c>
      <c r="B560" s="240">
        <v>0.15390000000000001</v>
      </c>
      <c r="C560" s="241">
        <v>0.15129999999999999</v>
      </c>
      <c r="D560" s="241">
        <v>0.26469999999999999</v>
      </c>
      <c r="E560" s="241">
        <v>0.71530000000000005</v>
      </c>
      <c r="F560" s="203"/>
      <c r="G560" s="232">
        <v>154</v>
      </c>
      <c r="H560" s="240">
        <v>0.15390000000000001</v>
      </c>
      <c r="I560" s="234">
        <f t="shared" si="26"/>
        <v>0.16569999999999999</v>
      </c>
      <c r="J560" s="234">
        <f t="shared" si="26"/>
        <v>0.2898</v>
      </c>
      <c r="K560" s="234">
        <f t="shared" si="26"/>
        <v>0.7833</v>
      </c>
      <c r="M560" s="232">
        <v>154</v>
      </c>
      <c r="N560" s="240">
        <v>0.15390000000000001</v>
      </c>
      <c r="O560" s="234">
        <f t="shared" si="27"/>
        <v>0.18</v>
      </c>
      <c r="P560" s="234">
        <f t="shared" si="27"/>
        <v>0.315</v>
      </c>
      <c r="Q560" s="234">
        <f t="shared" si="27"/>
        <v>0.85119999999999996</v>
      </c>
    </row>
    <row r="561" spans="1:17" s="212" customFormat="1" ht="13.5" customHeight="1" x14ac:dyDescent="0.2">
      <c r="A561" s="232">
        <v>155</v>
      </c>
      <c r="B561" s="240">
        <v>0.15490000000000001</v>
      </c>
      <c r="C561" s="241">
        <v>0.15229999999999999</v>
      </c>
      <c r="D561" s="241">
        <v>0.26640000000000003</v>
      </c>
      <c r="E561" s="241">
        <v>0.71989999999999998</v>
      </c>
      <c r="F561" s="203"/>
      <c r="G561" s="232">
        <v>155</v>
      </c>
      <c r="H561" s="240">
        <v>0.15490000000000001</v>
      </c>
      <c r="I561" s="234">
        <f t="shared" si="26"/>
        <v>0.1668</v>
      </c>
      <c r="J561" s="234">
        <f t="shared" si="26"/>
        <v>0.29170000000000001</v>
      </c>
      <c r="K561" s="234">
        <f t="shared" si="26"/>
        <v>0.7883</v>
      </c>
      <c r="M561" s="232">
        <v>155</v>
      </c>
      <c r="N561" s="240">
        <v>0.15490000000000001</v>
      </c>
      <c r="O561" s="234">
        <f t="shared" si="27"/>
        <v>0.1812</v>
      </c>
      <c r="P561" s="234">
        <f t="shared" si="27"/>
        <v>0.317</v>
      </c>
      <c r="Q561" s="234">
        <f t="shared" si="27"/>
        <v>0.85670000000000002</v>
      </c>
    </row>
    <row r="562" spans="1:17" s="212" customFormat="1" ht="13.5" customHeight="1" x14ac:dyDescent="0.2">
      <c r="A562" s="232">
        <v>156</v>
      </c>
      <c r="B562" s="240">
        <v>0.15590000000000001</v>
      </c>
      <c r="C562" s="241">
        <v>0.15329999999999999</v>
      </c>
      <c r="D562" s="241">
        <v>0.2681</v>
      </c>
      <c r="E562" s="241">
        <v>0.72450000000000003</v>
      </c>
      <c r="F562" s="203"/>
      <c r="G562" s="232">
        <v>156</v>
      </c>
      <c r="H562" s="240">
        <v>0.15590000000000001</v>
      </c>
      <c r="I562" s="234">
        <f t="shared" si="26"/>
        <v>0.16789999999999999</v>
      </c>
      <c r="J562" s="234">
        <f t="shared" si="26"/>
        <v>0.29360000000000003</v>
      </c>
      <c r="K562" s="234">
        <f t="shared" si="26"/>
        <v>0.79330000000000001</v>
      </c>
      <c r="M562" s="232">
        <v>156</v>
      </c>
      <c r="N562" s="240">
        <v>0.15590000000000001</v>
      </c>
      <c r="O562" s="234">
        <f t="shared" si="27"/>
        <v>0.18240000000000001</v>
      </c>
      <c r="P562" s="234">
        <f t="shared" si="27"/>
        <v>0.31900000000000001</v>
      </c>
      <c r="Q562" s="234">
        <f t="shared" si="27"/>
        <v>0.86219999999999997</v>
      </c>
    </row>
    <row r="563" spans="1:17" s="212" customFormat="1" ht="13.5" customHeight="1" x14ac:dyDescent="0.2">
      <c r="A563" s="232">
        <v>157</v>
      </c>
      <c r="B563" s="240">
        <v>0.15690000000000001</v>
      </c>
      <c r="C563" s="241">
        <v>0.1542</v>
      </c>
      <c r="D563" s="241">
        <v>0.26989999999999997</v>
      </c>
      <c r="E563" s="241">
        <v>0.72919999999999996</v>
      </c>
      <c r="F563" s="203"/>
      <c r="G563" s="232">
        <v>157</v>
      </c>
      <c r="H563" s="240">
        <v>0.15690000000000001</v>
      </c>
      <c r="I563" s="234">
        <f t="shared" si="26"/>
        <v>0.16880000000000001</v>
      </c>
      <c r="J563" s="234">
        <f t="shared" si="26"/>
        <v>0.29549999999999998</v>
      </c>
      <c r="K563" s="234">
        <f t="shared" si="26"/>
        <v>0.79849999999999999</v>
      </c>
      <c r="M563" s="232">
        <v>157</v>
      </c>
      <c r="N563" s="240">
        <v>0.15690000000000001</v>
      </c>
      <c r="O563" s="234">
        <f t="shared" si="27"/>
        <v>0.1835</v>
      </c>
      <c r="P563" s="234">
        <f t="shared" si="27"/>
        <v>0.32119999999999999</v>
      </c>
      <c r="Q563" s="234">
        <f t="shared" si="27"/>
        <v>0.86770000000000003</v>
      </c>
    </row>
    <row r="564" spans="1:17" s="212" customFormat="1" ht="13.5" customHeight="1" x14ac:dyDescent="0.2">
      <c r="A564" s="232">
        <v>158</v>
      </c>
      <c r="B564" s="240">
        <v>0.15790000000000001</v>
      </c>
      <c r="C564" s="241">
        <v>0.1552</v>
      </c>
      <c r="D564" s="241">
        <v>0.27160000000000001</v>
      </c>
      <c r="E564" s="241">
        <v>0.73380000000000001</v>
      </c>
      <c r="F564" s="203"/>
      <c r="G564" s="232">
        <v>158</v>
      </c>
      <c r="H564" s="240">
        <v>0.15790000000000001</v>
      </c>
      <c r="I564" s="234">
        <f t="shared" si="26"/>
        <v>0.1699</v>
      </c>
      <c r="J564" s="234">
        <f t="shared" si="26"/>
        <v>0.2974</v>
      </c>
      <c r="K564" s="234">
        <f t="shared" si="26"/>
        <v>0.80349999999999999</v>
      </c>
      <c r="M564" s="232">
        <v>158</v>
      </c>
      <c r="N564" s="240">
        <v>0.15790000000000001</v>
      </c>
      <c r="O564" s="234">
        <f t="shared" si="27"/>
        <v>0.1847</v>
      </c>
      <c r="P564" s="234">
        <f t="shared" si="27"/>
        <v>0.32319999999999999</v>
      </c>
      <c r="Q564" s="234">
        <f t="shared" si="27"/>
        <v>0.87319999999999998</v>
      </c>
    </row>
    <row r="565" spans="1:17" s="212" customFormat="1" ht="13.5" customHeight="1" x14ac:dyDescent="0.2">
      <c r="A565" s="232">
        <v>159</v>
      </c>
      <c r="B565" s="240">
        <v>0.15890000000000001</v>
      </c>
      <c r="C565" s="241">
        <v>0.15620000000000001</v>
      </c>
      <c r="D565" s="241">
        <v>0.27329999999999999</v>
      </c>
      <c r="E565" s="241">
        <v>0.73850000000000005</v>
      </c>
      <c r="F565" s="203"/>
      <c r="G565" s="232">
        <v>159</v>
      </c>
      <c r="H565" s="240">
        <v>0.15890000000000001</v>
      </c>
      <c r="I565" s="234">
        <f t="shared" si="26"/>
        <v>0.17100000000000001</v>
      </c>
      <c r="J565" s="234">
        <f t="shared" si="26"/>
        <v>0.29930000000000001</v>
      </c>
      <c r="K565" s="234">
        <f t="shared" si="26"/>
        <v>0.80869999999999997</v>
      </c>
      <c r="M565" s="232">
        <v>159</v>
      </c>
      <c r="N565" s="240">
        <v>0.15890000000000001</v>
      </c>
      <c r="O565" s="234">
        <f t="shared" si="27"/>
        <v>0.18590000000000001</v>
      </c>
      <c r="P565" s="234">
        <f t="shared" si="27"/>
        <v>0.32519999999999999</v>
      </c>
      <c r="Q565" s="234">
        <f t="shared" si="27"/>
        <v>0.87880000000000003</v>
      </c>
    </row>
    <row r="566" spans="1:17" s="212" customFormat="1" ht="13.5" customHeight="1" x14ac:dyDescent="0.2">
      <c r="A566" s="232">
        <v>160</v>
      </c>
      <c r="B566" s="240">
        <v>0.15989999999999999</v>
      </c>
      <c r="C566" s="241">
        <v>0.15720000000000001</v>
      </c>
      <c r="D566" s="241">
        <v>0.27500000000000002</v>
      </c>
      <c r="E566" s="241">
        <v>0.74309999999999998</v>
      </c>
      <c r="F566" s="203"/>
      <c r="G566" s="232">
        <v>160</v>
      </c>
      <c r="H566" s="240">
        <v>0.15989999999999999</v>
      </c>
      <c r="I566" s="234">
        <f t="shared" si="26"/>
        <v>0.1721</v>
      </c>
      <c r="J566" s="234">
        <f t="shared" si="26"/>
        <v>0.30109999999999998</v>
      </c>
      <c r="K566" s="234">
        <f t="shared" si="26"/>
        <v>0.81369999999999998</v>
      </c>
      <c r="M566" s="232">
        <v>160</v>
      </c>
      <c r="N566" s="240">
        <v>0.15989999999999999</v>
      </c>
      <c r="O566" s="234">
        <f t="shared" si="27"/>
        <v>0.18709999999999999</v>
      </c>
      <c r="P566" s="234">
        <f t="shared" si="27"/>
        <v>0.32729999999999998</v>
      </c>
      <c r="Q566" s="234">
        <f t="shared" si="27"/>
        <v>0.88429999999999997</v>
      </c>
    </row>
    <row r="567" spans="1:17" s="212" customFormat="1" ht="13.5" customHeight="1" x14ac:dyDescent="0.2">
      <c r="A567" s="232">
        <v>161</v>
      </c>
      <c r="B567" s="240">
        <v>0.16089999999999999</v>
      </c>
      <c r="C567" s="241">
        <v>0.15820000000000001</v>
      </c>
      <c r="D567" s="241">
        <v>0.2767</v>
      </c>
      <c r="E567" s="241">
        <v>0.74780000000000002</v>
      </c>
      <c r="F567" s="203"/>
      <c r="G567" s="232">
        <v>161</v>
      </c>
      <c r="H567" s="240">
        <v>0.16089999999999999</v>
      </c>
      <c r="I567" s="234">
        <f t="shared" si="26"/>
        <v>0.17319999999999999</v>
      </c>
      <c r="J567" s="234">
        <f t="shared" si="26"/>
        <v>0.30299999999999999</v>
      </c>
      <c r="K567" s="234">
        <f t="shared" si="26"/>
        <v>0.81879999999999997</v>
      </c>
      <c r="M567" s="232">
        <v>161</v>
      </c>
      <c r="N567" s="240">
        <v>0.16089999999999999</v>
      </c>
      <c r="O567" s="234">
        <f t="shared" si="27"/>
        <v>0.1883</v>
      </c>
      <c r="P567" s="234">
        <f t="shared" si="27"/>
        <v>0.32929999999999998</v>
      </c>
      <c r="Q567" s="234">
        <f t="shared" si="27"/>
        <v>0.88990000000000002</v>
      </c>
    </row>
    <row r="568" spans="1:17" s="212" customFormat="1" ht="13.5" customHeight="1" x14ac:dyDescent="0.2">
      <c r="A568" s="232">
        <v>162</v>
      </c>
      <c r="B568" s="240">
        <v>0.16189999999999999</v>
      </c>
      <c r="C568" s="241">
        <v>0.15920000000000001</v>
      </c>
      <c r="D568" s="241">
        <v>0.27850000000000003</v>
      </c>
      <c r="E568" s="241">
        <v>0.75239999999999996</v>
      </c>
      <c r="F568" s="203"/>
      <c r="G568" s="232">
        <v>162</v>
      </c>
      <c r="H568" s="240">
        <v>0.16189999999999999</v>
      </c>
      <c r="I568" s="234">
        <f t="shared" si="26"/>
        <v>0.17430000000000001</v>
      </c>
      <c r="J568" s="234">
        <f t="shared" si="26"/>
        <v>0.30499999999999999</v>
      </c>
      <c r="K568" s="234">
        <f t="shared" si="26"/>
        <v>0.82389999999999997</v>
      </c>
      <c r="M568" s="232">
        <v>162</v>
      </c>
      <c r="N568" s="240">
        <v>0.16189999999999999</v>
      </c>
      <c r="O568" s="234">
        <f t="shared" si="27"/>
        <v>0.18940000000000001</v>
      </c>
      <c r="P568" s="234">
        <f t="shared" si="27"/>
        <v>0.33139999999999997</v>
      </c>
      <c r="Q568" s="234">
        <f t="shared" si="27"/>
        <v>0.89539999999999997</v>
      </c>
    </row>
    <row r="569" spans="1:17" s="212" customFormat="1" ht="13.5" customHeight="1" x14ac:dyDescent="0.2">
      <c r="A569" s="232">
        <v>163</v>
      </c>
      <c r="B569" s="240">
        <v>0.16289999999999999</v>
      </c>
      <c r="C569" s="241">
        <v>0.16009999999999999</v>
      </c>
      <c r="D569" s="241">
        <v>0.2802</v>
      </c>
      <c r="E569" s="241">
        <v>0.7571</v>
      </c>
      <c r="F569" s="203"/>
      <c r="G569" s="232">
        <v>163</v>
      </c>
      <c r="H569" s="240">
        <v>0.16289999999999999</v>
      </c>
      <c r="I569" s="234">
        <f t="shared" si="26"/>
        <v>0.17530000000000001</v>
      </c>
      <c r="J569" s="234">
        <f t="shared" si="26"/>
        <v>0.30680000000000002</v>
      </c>
      <c r="K569" s="234">
        <f t="shared" si="26"/>
        <v>0.82899999999999996</v>
      </c>
      <c r="M569" s="232">
        <v>163</v>
      </c>
      <c r="N569" s="240">
        <v>0.16289999999999999</v>
      </c>
      <c r="O569" s="234">
        <f t="shared" si="27"/>
        <v>0.1905</v>
      </c>
      <c r="P569" s="234">
        <f t="shared" si="27"/>
        <v>0.33339999999999997</v>
      </c>
      <c r="Q569" s="234">
        <f t="shared" si="27"/>
        <v>0.90090000000000003</v>
      </c>
    </row>
    <row r="570" spans="1:17" s="212" customFormat="1" ht="13.5" customHeight="1" x14ac:dyDescent="0.2">
      <c r="A570" s="232">
        <v>164</v>
      </c>
      <c r="B570" s="240">
        <v>0.16389999999999999</v>
      </c>
      <c r="C570" s="241">
        <v>0.16109999999999999</v>
      </c>
      <c r="D570" s="241">
        <v>0.28189999999999998</v>
      </c>
      <c r="E570" s="241">
        <v>0.76170000000000004</v>
      </c>
      <c r="F570" s="203"/>
      <c r="G570" s="232">
        <v>164</v>
      </c>
      <c r="H570" s="240">
        <v>0.16389999999999999</v>
      </c>
      <c r="I570" s="234">
        <f t="shared" si="26"/>
        <v>0.1764</v>
      </c>
      <c r="J570" s="234">
        <f t="shared" si="26"/>
        <v>0.30869999999999997</v>
      </c>
      <c r="K570" s="234">
        <f t="shared" si="26"/>
        <v>0.83409999999999995</v>
      </c>
      <c r="M570" s="232">
        <v>164</v>
      </c>
      <c r="N570" s="240">
        <v>0.16389999999999999</v>
      </c>
      <c r="O570" s="234">
        <f t="shared" si="27"/>
        <v>0.19170000000000001</v>
      </c>
      <c r="P570" s="234">
        <f t="shared" si="27"/>
        <v>0.33550000000000002</v>
      </c>
      <c r="Q570" s="234">
        <f t="shared" si="27"/>
        <v>0.90639999999999998</v>
      </c>
    </row>
    <row r="571" spans="1:17" s="212" customFormat="1" ht="13.5" customHeight="1" x14ac:dyDescent="0.2">
      <c r="A571" s="232">
        <v>165</v>
      </c>
      <c r="B571" s="240">
        <v>0.16489999999999999</v>
      </c>
      <c r="C571" s="241">
        <v>0.16209999999999999</v>
      </c>
      <c r="D571" s="241">
        <v>0.28360000000000002</v>
      </c>
      <c r="E571" s="241">
        <v>0.76639999999999997</v>
      </c>
      <c r="F571" s="203"/>
      <c r="G571" s="232">
        <v>165</v>
      </c>
      <c r="H571" s="240">
        <v>0.16489999999999999</v>
      </c>
      <c r="I571" s="234">
        <f t="shared" si="26"/>
        <v>0.17749999999999999</v>
      </c>
      <c r="J571" s="234">
        <f t="shared" si="26"/>
        <v>0.3105</v>
      </c>
      <c r="K571" s="234">
        <f t="shared" si="26"/>
        <v>0.83919999999999995</v>
      </c>
      <c r="M571" s="232">
        <v>165</v>
      </c>
      <c r="N571" s="240">
        <v>0.16489999999999999</v>
      </c>
      <c r="O571" s="234">
        <f t="shared" si="27"/>
        <v>0.19289999999999999</v>
      </c>
      <c r="P571" s="234">
        <f t="shared" si="27"/>
        <v>0.33750000000000002</v>
      </c>
      <c r="Q571" s="234">
        <f t="shared" si="27"/>
        <v>0.91200000000000003</v>
      </c>
    </row>
    <row r="572" spans="1:17" s="212" customFormat="1" ht="13.5" customHeight="1" x14ac:dyDescent="0.2">
      <c r="A572" s="232">
        <v>166</v>
      </c>
      <c r="B572" s="240">
        <v>0.16589999999999999</v>
      </c>
      <c r="C572" s="241">
        <v>0.16309999999999999</v>
      </c>
      <c r="D572" s="241">
        <v>0.2853</v>
      </c>
      <c r="E572" s="241">
        <v>0.77100000000000002</v>
      </c>
      <c r="F572" s="203"/>
      <c r="G572" s="232">
        <v>166</v>
      </c>
      <c r="H572" s="240">
        <v>0.16589999999999999</v>
      </c>
      <c r="I572" s="234">
        <f t="shared" si="26"/>
        <v>0.17860000000000001</v>
      </c>
      <c r="J572" s="234">
        <f t="shared" si="26"/>
        <v>0.31240000000000001</v>
      </c>
      <c r="K572" s="234">
        <f t="shared" si="26"/>
        <v>0.84419999999999995</v>
      </c>
      <c r="M572" s="232">
        <v>166</v>
      </c>
      <c r="N572" s="240">
        <v>0.16589999999999999</v>
      </c>
      <c r="O572" s="234">
        <f t="shared" si="27"/>
        <v>0.19409999999999999</v>
      </c>
      <c r="P572" s="234">
        <f t="shared" si="27"/>
        <v>0.33950000000000002</v>
      </c>
      <c r="Q572" s="234">
        <f t="shared" si="27"/>
        <v>0.91749999999999998</v>
      </c>
    </row>
    <row r="573" spans="1:17" s="212" customFormat="1" ht="13.5" customHeight="1" x14ac:dyDescent="0.2">
      <c r="A573" s="232">
        <v>167</v>
      </c>
      <c r="B573" s="240">
        <v>0.16689999999999999</v>
      </c>
      <c r="C573" s="241">
        <v>0.1641</v>
      </c>
      <c r="D573" s="241">
        <v>0.28710000000000002</v>
      </c>
      <c r="E573" s="241">
        <v>0.77569999999999995</v>
      </c>
      <c r="F573" s="203"/>
      <c r="G573" s="232">
        <v>167</v>
      </c>
      <c r="H573" s="240">
        <v>0.16689999999999999</v>
      </c>
      <c r="I573" s="234">
        <f t="shared" si="26"/>
        <v>0.1797</v>
      </c>
      <c r="J573" s="234">
        <f t="shared" si="26"/>
        <v>0.31440000000000001</v>
      </c>
      <c r="K573" s="234">
        <f t="shared" si="26"/>
        <v>0.84940000000000004</v>
      </c>
      <c r="M573" s="232">
        <v>167</v>
      </c>
      <c r="N573" s="240">
        <v>0.16689999999999999</v>
      </c>
      <c r="O573" s="234">
        <f t="shared" si="27"/>
        <v>0.1953</v>
      </c>
      <c r="P573" s="234">
        <f t="shared" si="27"/>
        <v>0.34160000000000001</v>
      </c>
      <c r="Q573" s="234">
        <f t="shared" si="27"/>
        <v>0.92310000000000003</v>
      </c>
    </row>
    <row r="574" spans="1:17" s="212" customFormat="1" ht="13.5" customHeight="1" x14ac:dyDescent="0.2">
      <c r="A574" s="232">
        <v>168</v>
      </c>
      <c r="B574" s="240">
        <v>0.16789999999999999</v>
      </c>
      <c r="C574" s="241">
        <v>0.16500000000000001</v>
      </c>
      <c r="D574" s="241">
        <v>0.2888</v>
      </c>
      <c r="E574" s="241">
        <v>0.78029999999999999</v>
      </c>
      <c r="F574" s="203"/>
      <c r="G574" s="232">
        <v>168</v>
      </c>
      <c r="H574" s="240">
        <v>0.16789999999999999</v>
      </c>
      <c r="I574" s="234">
        <f t="shared" si="26"/>
        <v>0.1807</v>
      </c>
      <c r="J574" s="234">
        <f t="shared" si="26"/>
        <v>0.31619999999999998</v>
      </c>
      <c r="K574" s="234">
        <f t="shared" si="26"/>
        <v>0.85440000000000005</v>
      </c>
      <c r="M574" s="232">
        <v>168</v>
      </c>
      <c r="N574" s="240">
        <v>0.16789999999999999</v>
      </c>
      <c r="O574" s="234">
        <f t="shared" si="27"/>
        <v>0.19639999999999999</v>
      </c>
      <c r="P574" s="234">
        <f t="shared" si="27"/>
        <v>0.34370000000000001</v>
      </c>
      <c r="Q574" s="234">
        <f t="shared" si="27"/>
        <v>0.92859999999999998</v>
      </c>
    </row>
    <row r="575" spans="1:17" s="212" customFormat="1" ht="13.5" customHeight="1" x14ac:dyDescent="0.2">
      <c r="A575" s="232">
        <v>169</v>
      </c>
      <c r="B575" s="240">
        <v>0.16889999999999999</v>
      </c>
      <c r="C575" s="241">
        <v>0.16600000000000001</v>
      </c>
      <c r="D575" s="241">
        <v>0.29049999999999998</v>
      </c>
      <c r="E575" s="241">
        <v>0.78500000000000003</v>
      </c>
      <c r="F575" s="203"/>
      <c r="G575" s="232">
        <v>169</v>
      </c>
      <c r="H575" s="240">
        <v>0.16889999999999999</v>
      </c>
      <c r="I575" s="234">
        <f t="shared" si="26"/>
        <v>0.18179999999999999</v>
      </c>
      <c r="J575" s="234">
        <f t="shared" si="26"/>
        <v>0.31809999999999999</v>
      </c>
      <c r="K575" s="234">
        <f t="shared" si="26"/>
        <v>0.85960000000000003</v>
      </c>
      <c r="M575" s="232">
        <v>169</v>
      </c>
      <c r="N575" s="240">
        <v>0.16889999999999999</v>
      </c>
      <c r="O575" s="234">
        <f t="shared" si="27"/>
        <v>0.19750000000000001</v>
      </c>
      <c r="P575" s="234">
        <f t="shared" si="27"/>
        <v>0.34570000000000001</v>
      </c>
      <c r="Q575" s="234">
        <f t="shared" si="27"/>
        <v>0.93420000000000003</v>
      </c>
    </row>
    <row r="576" spans="1:17" s="212" customFormat="1" ht="13.5" customHeight="1" x14ac:dyDescent="0.2">
      <c r="A576" s="232">
        <v>170</v>
      </c>
      <c r="B576" s="240">
        <v>0.1699</v>
      </c>
      <c r="C576" s="241">
        <v>0.16700000000000001</v>
      </c>
      <c r="D576" s="241">
        <v>0.29220000000000002</v>
      </c>
      <c r="E576" s="241">
        <v>0.78959999999999997</v>
      </c>
      <c r="F576" s="203"/>
      <c r="G576" s="232">
        <v>170</v>
      </c>
      <c r="H576" s="240">
        <v>0.1699</v>
      </c>
      <c r="I576" s="234">
        <f t="shared" si="26"/>
        <v>0.18290000000000001</v>
      </c>
      <c r="J576" s="234">
        <f t="shared" si="26"/>
        <v>0.32</v>
      </c>
      <c r="K576" s="234">
        <f t="shared" si="26"/>
        <v>0.86460000000000004</v>
      </c>
      <c r="M576" s="232">
        <v>170</v>
      </c>
      <c r="N576" s="240">
        <v>0.1699</v>
      </c>
      <c r="O576" s="234">
        <f t="shared" si="27"/>
        <v>0.19869999999999999</v>
      </c>
      <c r="P576" s="234">
        <f t="shared" si="27"/>
        <v>0.34770000000000001</v>
      </c>
      <c r="Q576" s="234">
        <f t="shared" si="27"/>
        <v>0.93959999999999999</v>
      </c>
    </row>
    <row r="577" spans="1:17" s="212" customFormat="1" ht="13.5" customHeight="1" x14ac:dyDescent="0.2">
      <c r="A577" s="232">
        <v>171</v>
      </c>
      <c r="B577" s="240">
        <v>0.1709</v>
      </c>
      <c r="C577" s="241">
        <v>0.16800000000000001</v>
      </c>
      <c r="D577" s="241">
        <v>0.29389999999999999</v>
      </c>
      <c r="E577" s="241">
        <v>0.79430000000000001</v>
      </c>
      <c r="F577" s="203"/>
      <c r="G577" s="232">
        <v>171</v>
      </c>
      <c r="H577" s="240">
        <v>0.1709</v>
      </c>
      <c r="I577" s="234">
        <f t="shared" si="26"/>
        <v>0.184</v>
      </c>
      <c r="J577" s="234">
        <f t="shared" si="26"/>
        <v>0.32179999999999997</v>
      </c>
      <c r="K577" s="234">
        <f t="shared" si="26"/>
        <v>0.86980000000000002</v>
      </c>
      <c r="M577" s="232">
        <v>171</v>
      </c>
      <c r="N577" s="240">
        <v>0.1709</v>
      </c>
      <c r="O577" s="234">
        <f t="shared" si="27"/>
        <v>0.19989999999999999</v>
      </c>
      <c r="P577" s="234">
        <f t="shared" si="27"/>
        <v>0.34970000000000001</v>
      </c>
      <c r="Q577" s="234">
        <f t="shared" si="27"/>
        <v>0.94520000000000004</v>
      </c>
    </row>
    <row r="578" spans="1:17" s="212" customFormat="1" ht="13.5" customHeight="1" x14ac:dyDescent="0.2">
      <c r="A578" s="232">
        <v>172</v>
      </c>
      <c r="B578" s="240">
        <v>0.1719</v>
      </c>
      <c r="C578" s="241">
        <v>0.16900000000000001</v>
      </c>
      <c r="D578" s="241">
        <v>0.29570000000000002</v>
      </c>
      <c r="E578" s="241">
        <v>0.79890000000000005</v>
      </c>
      <c r="F578" s="203"/>
      <c r="G578" s="232">
        <v>172</v>
      </c>
      <c r="H578" s="240">
        <v>0.1719</v>
      </c>
      <c r="I578" s="234">
        <f t="shared" si="26"/>
        <v>0.18509999999999999</v>
      </c>
      <c r="J578" s="234">
        <f t="shared" si="26"/>
        <v>0.32379999999999998</v>
      </c>
      <c r="K578" s="234">
        <f t="shared" si="26"/>
        <v>0.87480000000000002</v>
      </c>
      <c r="M578" s="232">
        <v>172</v>
      </c>
      <c r="N578" s="240">
        <v>0.1719</v>
      </c>
      <c r="O578" s="234">
        <f t="shared" si="27"/>
        <v>0.2011</v>
      </c>
      <c r="P578" s="234">
        <f t="shared" si="27"/>
        <v>0.35189999999999999</v>
      </c>
      <c r="Q578" s="234">
        <f t="shared" si="27"/>
        <v>0.95069999999999999</v>
      </c>
    </row>
    <row r="579" spans="1:17" s="212" customFormat="1" ht="13.5" customHeight="1" x14ac:dyDescent="0.2">
      <c r="A579" s="232">
        <v>173</v>
      </c>
      <c r="B579" s="240">
        <v>0.1729</v>
      </c>
      <c r="C579" s="241">
        <v>0.17</v>
      </c>
      <c r="D579" s="241">
        <v>0.2974</v>
      </c>
      <c r="E579" s="241">
        <v>0.80359999999999998</v>
      </c>
      <c r="F579" s="203"/>
      <c r="G579" s="232">
        <v>173</v>
      </c>
      <c r="H579" s="240">
        <v>0.1729</v>
      </c>
      <c r="I579" s="234">
        <f t="shared" si="26"/>
        <v>0.1862</v>
      </c>
      <c r="J579" s="234">
        <f t="shared" si="26"/>
        <v>0.32569999999999999</v>
      </c>
      <c r="K579" s="234">
        <f t="shared" si="26"/>
        <v>0.87990000000000002</v>
      </c>
      <c r="M579" s="232">
        <v>173</v>
      </c>
      <c r="N579" s="240">
        <v>0.1729</v>
      </c>
      <c r="O579" s="234">
        <f t="shared" si="27"/>
        <v>0.20230000000000001</v>
      </c>
      <c r="P579" s="234">
        <f t="shared" si="27"/>
        <v>0.35389999999999999</v>
      </c>
      <c r="Q579" s="234">
        <f t="shared" si="27"/>
        <v>0.95630000000000004</v>
      </c>
    </row>
    <row r="580" spans="1:17" s="212" customFormat="1" ht="13.5" customHeight="1" x14ac:dyDescent="0.2">
      <c r="A580" s="232">
        <v>174</v>
      </c>
      <c r="B580" s="240">
        <v>0.1739</v>
      </c>
      <c r="C580" s="241">
        <v>0.1709</v>
      </c>
      <c r="D580" s="241">
        <v>0.29909999999999998</v>
      </c>
      <c r="E580" s="241">
        <v>0.80820000000000003</v>
      </c>
      <c r="F580" s="203"/>
      <c r="G580" s="232">
        <v>174</v>
      </c>
      <c r="H580" s="240">
        <v>0.1739</v>
      </c>
      <c r="I580" s="234">
        <f t="shared" si="26"/>
        <v>0.18709999999999999</v>
      </c>
      <c r="J580" s="234">
        <f t="shared" si="26"/>
        <v>0.32750000000000001</v>
      </c>
      <c r="K580" s="234">
        <f t="shared" si="26"/>
        <v>0.88500000000000001</v>
      </c>
      <c r="M580" s="232">
        <v>174</v>
      </c>
      <c r="N580" s="240">
        <v>0.1739</v>
      </c>
      <c r="O580" s="234">
        <f t="shared" si="27"/>
        <v>0.2034</v>
      </c>
      <c r="P580" s="234">
        <f t="shared" si="27"/>
        <v>0.35589999999999999</v>
      </c>
      <c r="Q580" s="234">
        <f t="shared" si="27"/>
        <v>0.96179999999999999</v>
      </c>
    </row>
    <row r="581" spans="1:17" s="212" customFormat="1" ht="13.5" customHeight="1" x14ac:dyDescent="0.2">
      <c r="A581" s="232">
        <v>175</v>
      </c>
      <c r="B581" s="240">
        <v>0.1749</v>
      </c>
      <c r="C581" s="241">
        <v>0.1719</v>
      </c>
      <c r="D581" s="241">
        <v>0.30080000000000001</v>
      </c>
      <c r="E581" s="241">
        <v>0.81279999999999997</v>
      </c>
      <c r="F581" s="203"/>
      <c r="G581" s="232">
        <v>175</v>
      </c>
      <c r="H581" s="240">
        <v>0.1749</v>
      </c>
      <c r="I581" s="234">
        <f t="shared" si="26"/>
        <v>0.18820000000000001</v>
      </c>
      <c r="J581" s="234">
        <f t="shared" si="26"/>
        <v>0.32940000000000003</v>
      </c>
      <c r="K581" s="234">
        <f t="shared" si="26"/>
        <v>0.89</v>
      </c>
      <c r="M581" s="232">
        <v>175</v>
      </c>
      <c r="N581" s="240">
        <v>0.1749</v>
      </c>
      <c r="O581" s="234">
        <f t="shared" si="27"/>
        <v>0.2046</v>
      </c>
      <c r="P581" s="234">
        <f t="shared" si="27"/>
        <v>0.35799999999999998</v>
      </c>
      <c r="Q581" s="234">
        <f t="shared" si="27"/>
        <v>0.96719999999999995</v>
      </c>
    </row>
    <row r="582" spans="1:17" s="212" customFormat="1" ht="13.5" customHeight="1" x14ac:dyDescent="0.2">
      <c r="A582" s="232">
        <v>176</v>
      </c>
      <c r="B582" s="240">
        <v>0.1759</v>
      </c>
      <c r="C582" s="241">
        <v>0.1729</v>
      </c>
      <c r="D582" s="241">
        <v>0.30249999999999999</v>
      </c>
      <c r="E582" s="241">
        <v>0.8175</v>
      </c>
      <c r="F582" s="203"/>
      <c r="G582" s="232">
        <v>176</v>
      </c>
      <c r="H582" s="240">
        <v>0.1759</v>
      </c>
      <c r="I582" s="234">
        <f t="shared" si="26"/>
        <v>0.1893</v>
      </c>
      <c r="J582" s="234">
        <f t="shared" si="26"/>
        <v>0.33119999999999999</v>
      </c>
      <c r="K582" s="234">
        <f t="shared" si="26"/>
        <v>0.8952</v>
      </c>
      <c r="M582" s="232">
        <v>176</v>
      </c>
      <c r="N582" s="240">
        <v>0.1759</v>
      </c>
      <c r="O582" s="234">
        <f t="shared" si="27"/>
        <v>0.20580000000000001</v>
      </c>
      <c r="P582" s="234">
        <f t="shared" si="27"/>
        <v>0.36</v>
      </c>
      <c r="Q582" s="234">
        <f t="shared" si="27"/>
        <v>0.9728</v>
      </c>
    </row>
    <row r="583" spans="1:17" s="212" customFormat="1" ht="13.5" customHeight="1" x14ac:dyDescent="0.2">
      <c r="A583" s="232">
        <v>177</v>
      </c>
      <c r="B583" s="240">
        <v>0.1769</v>
      </c>
      <c r="C583" s="241">
        <v>0.1739</v>
      </c>
      <c r="D583" s="241">
        <v>0.30420000000000003</v>
      </c>
      <c r="E583" s="241">
        <v>0.82210000000000005</v>
      </c>
      <c r="F583" s="203"/>
      <c r="G583" s="232">
        <v>177</v>
      </c>
      <c r="H583" s="240">
        <v>0.1769</v>
      </c>
      <c r="I583" s="234">
        <f t="shared" si="26"/>
        <v>0.19040000000000001</v>
      </c>
      <c r="J583" s="234">
        <f t="shared" si="26"/>
        <v>0.33310000000000001</v>
      </c>
      <c r="K583" s="234">
        <f t="shared" si="26"/>
        <v>0.9002</v>
      </c>
      <c r="M583" s="232">
        <v>177</v>
      </c>
      <c r="N583" s="240">
        <v>0.1769</v>
      </c>
      <c r="O583" s="234">
        <f t="shared" si="27"/>
        <v>0.2069</v>
      </c>
      <c r="P583" s="234">
        <f t="shared" si="27"/>
        <v>0.36199999999999999</v>
      </c>
      <c r="Q583" s="234">
        <f t="shared" si="27"/>
        <v>0.97829999999999995</v>
      </c>
    </row>
    <row r="584" spans="1:17" s="212" customFormat="1" ht="13.5" customHeight="1" x14ac:dyDescent="0.2">
      <c r="A584" s="232">
        <v>178</v>
      </c>
      <c r="B584" s="240">
        <v>0.1779</v>
      </c>
      <c r="C584" s="241">
        <v>0.1749</v>
      </c>
      <c r="D584" s="241">
        <v>0.30599999999999999</v>
      </c>
      <c r="E584" s="241">
        <v>0.82679999999999998</v>
      </c>
      <c r="F584" s="203"/>
      <c r="G584" s="232">
        <v>178</v>
      </c>
      <c r="H584" s="240">
        <v>0.1779</v>
      </c>
      <c r="I584" s="234">
        <f t="shared" si="26"/>
        <v>0.1915</v>
      </c>
      <c r="J584" s="234">
        <f t="shared" si="26"/>
        <v>0.33510000000000001</v>
      </c>
      <c r="K584" s="234">
        <f t="shared" si="26"/>
        <v>0.90529999999999999</v>
      </c>
      <c r="M584" s="232">
        <v>178</v>
      </c>
      <c r="N584" s="240">
        <v>0.1779</v>
      </c>
      <c r="O584" s="234">
        <f t="shared" si="27"/>
        <v>0.20810000000000001</v>
      </c>
      <c r="P584" s="234">
        <f t="shared" si="27"/>
        <v>0.36409999999999998</v>
      </c>
      <c r="Q584" s="234">
        <f t="shared" si="27"/>
        <v>0.9839</v>
      </c>
    </row>
    <row r="585" spans="1:17" s="212" customFormat="1" ht="13.5" customHeight="1" x14ac:dyDescent="0.2">
      <c r="A585" s="232">
        <v>179</v>
      </c>
      <c r="B585" s="240">
        <v>0.1789</v>
      </c>
      <c r="C585" s="241">
        <v>0.1759</v>
      </c>
      <c r="D585" s="241">
        <v>0.30769999999999997</v>
      </c>
      <c r="E585" s="241">
        <v>0.83140000000000003</v>
      </c>
      <c r="F585" s="203"/>
      <c r="G585" s="232">
        <v>179</v>
      </c>
      <c r="H585" s="240">
        <v>0.1789</v>
      </c>
      <c r="I585" s="234">
        <f t="shared" si="26"/>
        <v>0.19259999999999999</v>
      </c>
      <c r="J585" s="234">
        <f t="shared" si="26"/>
        <v>0.33689999999999998</v>
      </c>
      <c r="K585" s="234">
        <f t="shared" si="26"/>
        <v>0.91039999999999999</v>
      </c>
      <c r="M585" s="232">
        <v>179</v>
      </c>
      <c r="N585" s="240">
        <v>0.1789</v>
      </c>
      <c r="O585" s="234">
        <f t="shared" si="27"/>
        <v>0.20930000000000001</v>
      </c>
      <c r="P585" s="234">
        <f t="shared" si="27"/>
        <v>0.36620000000000003</v>
      </c>
      <c r="Q585" s="234">
        <f t="shared" si="27"/>
        <v>0.98939999999999995</v>
      </c>
    </row>
    <row r="586" spans="1:17" s="212" customFormat="1" ht="13.5" customHeight="1" x14ac:dyDescent="0.2">
      <c r="A586" s="232">
        <v>180</v>
      </c>
      <c r="B586" s="240">
        <v>0.1799</v>
      </c>
      <c r="C586" s="241">
        <v>0.17680000000000001</v>
      </c>
      <c r="D586" s="241">
        <v>0.30940000000000001</v>
      </c>
      <c r="E586" s="241">
        <v>0.83609999999999995</v>
      </c>
      <c r="F586" s="203"/>
      <c r="G586" s="232">
        <v>180</v>
      </c>
      <c r="H586" s="240">
        <v>0.1799</v>
      </c>
      <c r="I586" s="234">
        <f t="shared" si="26"/>
        <v>0.19359999999999999</v>
      </c>
      <c r="J586" s="234">
        <f t="shared" si="26"/>
        <v>0.33879999999999999</v>
      </c>
      <c r="K586" s="234">
        <f t="shared" si="26"/>
        <v>0.91549999999999998</v>
      </c>
      <c r="M586" s="232">
        <v>180</v>
      </c>
      <c r="N586" s="240">
        <v>0.1799</v>
      </c>
      <c r="O586" s="234">
        <f t="shared" si="27"/>
        <v>0.2104</v>
      </c>
      <c r="P586" s="234">
        <f t="shared" si="27"/>
        <v>0.36820000000000003</v>
      </c>
      <c r="Q586" s="234">
        <f t="shared" si="27"/>
        <v>0.995</v>
      </c>
    </row>
    <row r="587" spans="1:17" s="212" customFormat="1" ht="13.5" customHeight="1" x14ac:dyDescent="0.2">
      <c r="A587" s="232">
        <v>181</v>
      </c>
      <c r="B587" s="240">
        <v>0.18090000000000001</v>
      </c>
      <c r="C587" s="241">
        <v>0.17780000000000001</v>
      </c>
      <c r="D587" s="241">
        <v>0.31109999999999999</v>
      </c>
      <c r="E587" s="241">
        <v>0.8407</v>
      </c>
      <c r="F587" s="203"/>
      <c r="G587" s="232">
        <v>181</v>
      </c>
      <c r="H587" s="240">
        <v>0.18090000000000001</v>
      </c>
      <c r="I587" s="234">
        <f t="shared" si="26"/>
        <v>0.19470000000000001</v>
      </c>
      <c r="J587" s="234">
        <f t="shared" si="26"/>
        <v>0.3407</v>
      </c>
      <c r="K587" s="234">
        <f t="shared" si="26"/>
        <v>0.92059999999999997</v>
      </c>
      <c r="M587" s="232">
        <v>181</v>
      </c>
      <c r="N587" s="240">
        <v>0.18090000000000001</v>
      </c>
      <c r="O587" s="234">
        <f t="shared" si="27"/>
        <v>0.21160000000000001</v>
      </c>
      <c r="P587" s="234">
        <f t="shared" si="27"/>
        <v>0.37019999999999997</v>
      </c>
      <c r="Q587" s="234">
        <f t="shared" si="27"/>
        <v>1.0004</v>
      </c>
    </row>
    <row r="588" spans="1:17" s="212" customFormat="1" ht="13.5" customHeight="1" x14ac:dyDescent="0.2">
      <c r="A588" s="232">
        <v>182</v>
      </c>
      <c r="B588" s="240">
        <v>0.18190000000000001</v>
      </c>
      <c r="C588" s="241">
        <v>0.17879999999999999</v>
      </c>
      <c r="D588" s="241">
        <v>0.31280000000000002</v>
      </c>
      <c r="E588" s="241">
        <v>0.84540000000000004</v>
      </c>
      <c r="F588" s="203"/>
      <c r="G588" s="232">
        <v>182</v>
      </c>
      <c r="H588" s="240">
        <v>0.18190000000000001</v>
      </c>
      <c r="I588" s="234">
        <f t="shared" si="26"/>
        <v>0.1958</v>
      </c>
      <c r="J588" s="234">
        <f t="shared" si="26"/>
        <v>0.34250000000000003</v>
      </c>
      <c r="K588" s="234">
        <f t="shared" si="26"/>
        <v>0.92569999999999997</v>
      </c>
      <c r="M588" s="232">
        <v>182</v>
      </c>
      <c r="N588" s="240">
        <v>0.18190000000000001</v>
      </c>
      <c r="O588" s="234">
        <f t="shared" si="27"/>
        <v>0.21279999999999999</v>
      </c>
      <c r="P588" s="234">
        <f t="shared" si="27"/>
        <v>0.37219999999999998</v>
      </c>
      <c r="Q588" s="234">
        <f t="shared" si="27"/>
        <v>1.006</v>
      </c>
    </row>
    <row r="589" spans="1:17" s="212" customFormat="1" ht="13.5" customHeight="1" x14ac:dyDescent="0.2">
      <c r="A589" s="232">
        <v>183</v>
      </c>
      <c r="B589" s="240">
        <v>0.18290000000000001</v>
      </c>
      <c r="C589" s="241">
        <v>0.17979999999999999</v>
      </c>
      <c r="D589" s="241">
        <v>0.31459999999999999</v>
      </c>
      <c r="E589" s="241">
        <v>0.85</v>
      </c>
      <c r="F589" s="203"/>
      <c r="G589" s="232">
        <v>183</v>
      </c>
      <c r="H589" s="240">
        <v>0.18290000000000001</v>
      </c>
      <c r="I589" s="234">
        <f t="shared" si="26"/>
        <v>0.19689999999999999</v>
      </c>
      <c r="J589" s="234">
        <f t="shared" si="26"/>
        <v>0.34449999999999997</v>
      </c>
      <c r="K589" s="234">
        <f t="shared" si="26"/>
        <v>0.93079999999999996</v>
      </c>
      <c r="M589" s="232">
        <v>183</v>
      </c>
      <c r="N589" s="240">
        <v>0.18290000000000001</v>
      </c>
      <c r="O589" s="234">
        <f t="shared" si="27"/>
        <v>0.214</v>
      </c>
      <c r="P589" s="234">
        <f t="shared" si="27"/>
        <v>0.37440000000000001</v>
      </c>
      <c r="Q589" s="234">
        <f t="shared" si="27"/>
        <v>1.0115000000000001</v>
      </c>
    </row>
    <row r="590" spans="1:17" s="212" customFormat="1" ht="13.5" customHeight="1" x14ac:dyDescent="0.2">
      <c r="A590" s="232">
        <v>184</v>
      </c>
      <c r="B590" s="240">
        <v>0.18390000000000001</v>
      </c>
      <c r="C590" s="241">
        <v>0.18079999999999999</v>
      </c>
      <c r="D590" s="241">
        <v>0.31630000000000003</v>
      </c>
      <c r="E590" s="241">
        <v>0.85470000000000002</v>
      </c>
      <c r="F590" s="203"/>
      <c r="G590" s="232">
        <v>184</v>
      </c>
      <c r="H590" s="240">
        <v>0.18390000000000001</v>
      </c>
      <c r="I590" s="234">
        <f t="shared" si="26"/>
        <v>0.19800000000000001</v>
      </c>
      <c r="J590" s="234">
        <f t="shared" si="26"/>
        <v>0.3463</v>
      </c>
      <c r="K590" s="234">
        <f t="shared" si="26"/>
        <v>0.93589999999999995</v>
      </c>
      <c r="M590" s="232">
        <v>184</v>
      </c>
      <c r="N590" s="240">
        <v>0.18390000000000001</v>
      </c>
      <c r="O590" s="234">
        <f t="shared" si="27"/>
        <v>0.2152</v>
      </c>
      <c r="P590" s="234">
        <f t="shared" si="27"/>
        <v>0.37640000000000001</v>
      </c>
      <c r="Q590" s="234">
        <f t="shared" si="27"/>
        <v>1.0170999999999999</v>
      </c>
    </row>
    <row r="591" spans="1:17" s="212" customFormat="1" ht="13.5" customHeight="1" x14ac:dyDescent="0.2">
      <c r="A591" s="232">
        <v>185</v>
      </c>
      <c r="B591" s="240">
        <v>0.18490000000000001</v>
      </c>
      <c r="C591" s="241">
        <v>0.18179999999999999</v>
      </c>
      <c r="D591" s="241">
        <v>0.318</v>
      </c>
      <c r="E591" s="241">
        <v>0.85929999999999995</v>
      </c>
      <c r="F591" s="203"/>
      <c r="G591" s="232">
        <v>185</v>
      </c>
      <c r="H591" s="240">
        <v>0.18490000000000001</v>
      </c>
      <c r="I591" s="234">
        <f t="shared" si="26"/>
        <v>0.1991</v>
      </c>
      <c r="J591" s="234">
        <f t="shared" si="26"/>
        <v>0.34820000000000001</v>
      </c>
      <c r="K591" s="234">
        <f t="shared" si="26"/>
        <v>0.94089999999999996</v>
      </c>
      <c r="M591" s="232">
        <v>185</v>
      </c>
      <c r="N591" s="240">
        <v>0.18490000000000001</v>
      </c>
      <c r="O591" s="234">
        <f t="shared" si="27"/>
        <v>0.21629999999999999</v>
      </c>
      <c r="P591" s="234">
        <f t="shared" si="27"/>
        <v>0.37840000000000001</v>
      </c>
      <c r="Q591" s="234">
        <f t="shared" si="27"/>
        <v>1.0226</v>
      </c>
    </row>
    <row r="592" spans="1:17" s="212" customFormat="1" ht="13.5" customHeight="1" x14ac:dyDescent="0.2">
      <c r="A592" s="232">
        <v>186</v>
      </c>
      <c r="B592" s="240">
        <v>0.18590000000000001</v>
      </c>
      <c r="C592" s="241">
        <v>0.1827</v>
      </c>
      <c r="D592" s="241">
        <v>0.31969999999999998</v>
      </c>
      <c r="E592" s="241">
        <v>0.86399999999999999</v>
      </c>
      <c r="F592" s="203"/>
      <c r="G592" s="232">
        <v>186</v>
      </c>
      <c r="H592" s="240">
        <v>0.18590000000000001</v>
      </c>
      <c r="I592" s="234">
        <f t="shared" si="26"/>
        <v>0.2001</v>
      </c>
      <c r="J592" s="234">
        <f t="shared" si="26"/>
        <v>0.35010000000000002</v>
      </c>
      <c r="K592" s="234">
        <f t="shared" si="26"/>
        <v>0.94610000000000005</v>
      </c>
      <c r="M592" s="232">
        <v>186</v>
      </c>
      <c r="N592" s="240">
        <v>0.18590000000000001</v>
      </c>
      <c r="O592" s="234">
        <f t="shared" si="27"/>
        <v>0.21740000000000001</v>
      </c>
      <c r="P592" s="234">
        <f t="shared" si="27"/>
        <v>0.38040000000000002</v>
      </c>
      <c r="Q592" s="234">
        <f t="shared" si="27"/>
        <v>1.0282</v>
      </c>
    </row>
    <row r="593" spans="1:17" s="212" customFormat="1" ht="13.5" customHeight="1" x14ac:dyDescent="0.2">
      <c r="A593" s="232">
        <v>187</v>
      </c>
      <c r="B593" s="240">
        <v>0.18690000000000001</v>
      </c>
      <c r="C593" s="241">
        <v>0.1837</v>
      </c>
      <c r="D593" s="241">
        <v>0.32140000000000002</v>
      </c>
      <c r="E593" s="241">
        <v>0.86860000000000004</v>
      </c>
      <c r="F593" s="203"/>
      <c r="G593" s="232">
        <v>187</v>
      </c>
      <c r="H593" s="240">
        <v>0.18690000000000001</v>
      </c>
      <c r="I593" s="234">
        <f t="shared" si="26"/>
        <v>0.20119999999999999</v>
      </c>
      <c r="J593" s="234">
        <f t="shared" si="26"/>
        <v>0.35189999999999999</v>
      </c>
      <c r="K593" s="234">
        <f t="shared" si="26"/>
        <v>0.95109999999999995</v>
      </c>
      <c r="M593" s="232">
        <v>187</v>
      </c>
      <c r="N593" s="240">
        <v>0.18690000000000001</v>
      </c>
      <c r="O593" s="234">
        <f t="shared" si="27"/>
        <v>0.21859999999999999</v>
      </c>
      <c r="P593" s="234">
        <f t="shared" si="27"/>
        <v>0.38250000000000001</v>
      </c>
      <c r="Q593" s="234">
        <f t="shared" si="27"/>
        <v>1.0336000000000001</v>
      </c>
    </row>
    <row r="594" spans="1:17" s="212" customFormat="1" ht="13.5" customHeight="1" x14ac:dyDescent="0.2">
      <c r="A594" s="232">
        <v>188</v>
      </c>
      <c r="B594" s="240">
        <v>0.18790000000000001</v>
      </c>
      <c r="C594" s="241">
        <v>0.1847</v>
      </c>
      <c r="D594" s="241">
        <v>0.32319999999999999</v>
      </c>
      <c r="E594" s="241">
        <v>0.87329999999999997</v>
      </c>
      <c r="F594" s="203"/>
      <c r="G594" s="232">
        <v>188</v>
      </c>
      <c r="H594" s="240">
        <v>0.18790000000000001</v>
      </c>
      <c r="I594" s="234">
        <f t="shared" si="26"/>
        <v>0.20219999999999999</v>
      </c>
      <c r="J594" s="234">
        <f t="shared" si="26"/>
        <v>0.35389999999999999</v>
      </c>
      <c r="K594" s="234">
        <f t="shared" si="26"/>
        <v>0.95630000000000004</v>
      </c>
      <c r="M594" s="232">
        <v>188</v>
      </c>
      <c r="N594" s="240">
        <v>0.18790000000000001</v>
      </c>
      <c r="O594" s="234">
        <f t="shared" si="27"/>
        <v>0.2198</v>
      </c>
      <c r="P594" s="234">
        <f t="shared" si="27"/>
        <v>0.3846</v>
      </c>
      <c r="Q594" s="234">
        <f t="shared" si="27"/>
        <v>1.0391999999999999</v>
      </c>
    </row>
    <row r="595" spans="1:17" s="212" customFormat="1" ht="13.5" customHeight="1" x14ac:dyDescent="0.2">
      <c r="A595" s="232">
        <v>189</v>
      </c>
      <c r="B595" s="240">
        <v>0.18890000000000001</v>
      </c>
      <c r="C595" s="241">
        <v>0.1857</v>
      </c>
      <c r="D595" s="241">
        <v>0.32490000000000002</v>
      </c>
      <c r="E595" s="241">
        <v>0.87790000000000001</v>
      </c>
      <c r="F595" s="203"/>
      <c r="G595" s="232">
        <v>189</v>
      </c>
      <c r="H595" s="240">
        <v>0.18890000000000001</v>
      </c>
      <c r="I595" s="234">
        <f t="shared" si="26"/>
        <v>0.20330000000000001</v>
      </c>
      <c r="J595" s="234">
        <f t="shared" si="26"/>
        <v>0.35580000000000001</v>
      </c>
      <c r="K595" s="234">
        <f t="shared" si="26"/>
        <v>0.96130000000000004</v>
      </c>
      <c r="M595" s="232">
        <v>189</v>
      </c>
      <c r="N595" s="240">
        <v>0.18890000000000001</v>
      </c>
      <c r="O595" s="234">
        <f t="shared" si="27"/>
        <v>0.221</v>
      </c>
      <c r="P595" s="234">
        <f t="shared" si="27"/>
        <v>0.3866</v>
      </c>
      <c r="Q595" s="234">
        <f t="shared" si="27"/>
        <v>1.0447</v>
      </c>
    </row>
    <row r="596" spans="1:17" s="212" customFormat="1" ht="13.5" customHeight="1" x14ac:dyDescent="0.2">
      <c r="A596" s="232">
        <v>190</v>
      </c>
      <c r="B596" s="240">
        <v>0.18990000000000001</v>
      </c>
      <c r="C596" s="241">
        <v>0.1867</v>
      </c>
      <c r="D596" s="241">
        <v>0.3266</v>
      </c>
      <c r="E596" s="241">
        <v>0.88260000000000005</v>
      </c>
      <c r="F596" s="203"/>
      <c r="G596" s="232">
        <v>190</v>
      </c>
      <c r="H596" s="240">
        <v>0.18990000000000001</v>
      </c>
      <c r="I596" s="234">
        <f t="shared" si="26"/>
        <v>0.2044</v>
      </c>
      <c r="J596" s="234">
        <f t="shared" si="26"/>
        <v>0.35759999999999997</v>
      </c>
      <c r="K596" s="234">
        <f t="shared" si="26"/>
        <v>0.96640000000000004</v>
      </c>
      <c r="M596" s="232">
        <v>190</v>
      </c>
      <c r="N596" s="240">
        <v>0.18990000000000001</v>
      </c>
      <c r="O596" s="234">
        <f t="shared" si="27"/>
        <v>0.22220000000000001</v>
      </c>
      <c r="P596" s="234">
        <f t="shared" si="27"/>
        <v>0.38869999999999999</v>
      </c>
      <c r="Q596" s="234">
        <f t="shared" si="27"/>
        <v>1.0503</v>
      </c>
    </row>
    <row r="597" spans="1:17" s="212" customFormat="1" ht="13.5" customHeight="1" x14ac:dyDescent="0.2">
      <c r="A597" s="232">
        <v>191</v>
      </c>
      <c r="B597" s="240">
        <v>0.19089999999999999</v>
      </c>
      <c r="C597" s="241">
        <v>0.18770000000000001</v>
      </c>
      <c r="D597" s="241">
        <v>0.32829999999999998</v>
      </c>
      <c r="E597" s="241">
        <v>0.88719999999999999</v>
      </c>
      <c r="F597" s="203"/>
      <c r="G597" s="232">
        <v>191</v>
      </c>
      <c r="H597" s="240">
        <v>0.19089999999999999</v>
      </c>
      <c r="I597" s="234">
        <f t="shared" si="26"/>
        <v>0.20549999999999999</v>
      </c>
      <c r="J597" s="234">
        <f t="shared" si="26"/>
        <v>0.35949999999999999</v>
      </c>
      <c r="K597" s="234">
        <f t="shared" si="26"/>
        <v>0.97150000000000003</v>
      </c>
      <c r="M597" s="232">
        <v>191</v>
      </c>
      <c r="N597" s="240">
        <v>0.19089999999999999</v>
      </c>
      <c r="O597" s="234">
        <f t="shared" si="27"/>
        <v>0.22339999999999999</v>
      </c>
      <c r="P597" s="234">
        <f t="shared" si="27"/>
        <v>0.39069999999999999</v>
      </c>
      <c r="Q597" s="234">
        <f t="shared" si="27"/>
        <v>1.0558000000000001</v>
      </c>
    </row>
    <row r="598" spans="1:17" s="212" customFormat="1" ht="13.5" customHeight="1" x14ac:dyDescent="0.2">
      <c r="A598" s="232">
        <v>192</v>
      </c>
      <c r="B598" s="240">
        <v>0.19189999999999999</v>
      </c>
      <c r="C598" s="241">
        <v>0.18859999999999999</v>
      </c>
      <c r="D598" s="241">
        <v>0.33</v>
      </c>
      <c r="E598" s="241">
        <v>0.89190000000000003</v>
      </c>
      <c r="F598" s="203"/>
      <c r="G598" s="232">
        <v>192</v>
      </c>
      <c r="H598" s="240">
        <v>0.19189999999999999</v>
      </c>
      <c r="I598" s="234">
        <f t="shared" si="26"/>
        <v>0.20649999999999999</v>
      </c>
      <c r="J598" s="234">
        <f t="shared" si="26"/>
        <v>0.3614</v>
      </c>
      <c r="K598" s="234">
        <f t="shared" si="26"/>
        <v>0.97660000000000002</v>
      </c>
      <c r="M598" s="232">
        <v>192</v>
      </c>
      <c r="N598" s="240">
        <v>0.19189999999999999</v>
      </c>
      <c r="O598" s="234">
        <f t="shared" si="27"/>
        <v>0.22439999999999999</v>
      </c>
      <c r="P598" s="234">
        <f t="shared" si="27"/>
        <v>0.39269999999999999</v>
      </c>
      <c r="Q598" s="234">
        <f t="shared" si="27"/>
        <v>1.0613999999999999</v>
      </c>
    </row>
    <row r="599" spans="1:17" s="212" customFormat="1" ht="13.5" customHeight="1" x14ac:dyDescent="0.2">
      <c r="A599" s="232">
        <v>193</v>
      </c>
      <c r="B599" s="240">
        <v>0.19289999999999999</v>
      </c>
      <c r="C599" s="241">
        <v>0.18959999999999999</v>
      </c>
      <c r="D599" s="241">
        <v>0.33179999999999998</v>
      </c>
      <c r="E599" s="241">
        <v>0.89649999999999996</v>
      </c>
      <c r="F599" s="203"/>
      <c r="G599" s="232">
        <v>193</v>
      </c>
      <c r="H599" s="240">
        <v>0.19289999999999999</v>
      </c>
      <c r="I599" s="234">
        <f t="shared" si="26"/>
        <v>0.20760000000000001</v>
      </c>
      <c r="J599" s="234">
        <f t="shared" si="26"/>
        <v>0.36330000000000001</v>
      </c>
      <c r="K599" s="234">
        <f t="shared" si="26"/>
        <v>0.98170000000000002</v>
      </c>
      <c r="M599" s="232">
        <v>193</v>
      </c>
      <c r="N599" s="240">
        <v>0.19289999999999999</v>
      </c>
      <c r="O599" s="234">
        <f t="shared" si="27"/>
        <v>0.22559999999999999</v>
      </c>
      <c r="P599" s="234">
        <f t="shared" si="27"/>
        <v>0.39479999999999998</v>
      </c>
      <c r="Q599" s="234">
        <f t="shared" si="27"/>
        <v>1.0668</v>
      </c>
    </row>
    <row r="600" spans="1:17" s="212" customFormat="1" ht="13.5" customHeight="1" x14ac:dyDescent="0.2">
      <c r="A600" s="232">
        <v>194</v>
      </c>
      <c r="B600" s="240">
        <v>0.19389999999999999</v>
      </c>
      <c r="C600" s="241">
        <v>0.19059999999999999</v>
      </c>
      <c r="D600" s="241">
        <v>0.33350000000000002</v>
      </c>
      <c r="E600" s="241">
        <v>0.90110000000000001</v>
      </c>
      <c r="F600" s="203"/>
      <c r="G600" s="232">
        <v>194</v>
      </c>
      <c r="H600" s="240">
        <v>0.19389999999999999</v>
      </c>
      <c r="I600" s="234">
        <f t="shared" ref="I600:K605" si="28">ROUND(C600*(1+19%/2),4)</f>
        <v>0.2087</v>
      </c>
      <c r="J600" s="234">
        <f t="shared" si="28"/>
        <v>0.36520000000000002</v>
      </c>
      <c r="K600" s="234">
        <f t="shared" si="28"/>
        <v>0.98670000000000002</v>
      </c>
      <c r="M600" s="232">
        <v>194</v>
      </c>
      <c r="N600" s="240">
        <v>0.19389999999999999</v>
      </c>
      <c r="O600" s="234">
        <f t="shared" ref="O600:Q605" si="29">ROUND(C600*(1+19%),4)</f>
        <v>0.2268</v>
      </c>
      <c r="P600" s="234">
        <f t="shared" si="29"/>
        <v>0.39689999999999998</v>
      </c>
      <c r="Q600" s="234">
        <f t="shared" si="29"/>
        <v>1.0723</v>
      </c>
    </row>
    <row r="601" spans="1:17" s="212" customFormat="1" ht="13.5" customHeight="1" x14ac:dyDescent="0.2">
      <c r="A601" s="232">
        <v>195</v>
      </c>
      <c r="B601" s="240">
        <v>0.19489999999999999</v>
      </c>
      <c r="C601" s="241">
        <v>0.19159999999999999</v>
      </c>
      <c r="D601" s="241">
        <v>0.3352</v>
      </c>
      <c r="E601" s="241">
        <v>0.90580000000000005</v>
      </c>
      <c r="F601" s="203"/>
      <c r="G601" s="232">
        <v>195</v>
      </c>
      <c r="H601" s="240">
        <v>0.19489999999999999</v>
      </c>
      <c r="I601" s="234">
        <f t="shared" si="28"/>
        <v>0.20979999999999999</v>
      </c>
      <c r="J601" s="234">
        <f t="shared" si="28"/>
        <v>0.36699999999999999</v>
      </c>
      <c r="K601" s="234">
        <f t="shared" si="28"/>
        <v>0.9919</v>
      </c>
      <c r="M601" s="232">
        <v>195</v>
      </c>
      <c r="N601" s="240">
        <v>0.19489999999999999</v>
      </c>
      <c r="O601" s="234">
        <f t="shared" si="29"/>
        <v>0.22800000000000001</v>
      </c>
      <c r="P601" s="234">
        <f t="shared" si="29"/>
        <v>0.39889999999999998</v>
      </c>
      <c r="Q601" s="234">
        <f t="shared" si="29"/>
        <v>1.0779000000000001</v>
      </c>
    </row>
    <row r="602" spans="1:17" s="212" customFormat="1" ht="13.5" customHeight="1" x14ac:dyDescent="0.2">
      <c r="A602" s="232">
        <v>196</v>
      </c>
      <c r="B602" s="240">
        <v>0.19589999999999999</v>
      </c>
      <c r="C602" s="241">
        <v>0.19259999999999999</v>
      </c>
      <c r="D602" s="241">
        <v>0.33689999999999998</v>
      </c>
      <c r="E602" s="241">
        <v>0.91039999999999999</v>
      </c>
      <c r="F602" s="203"/>
      <c r="G602" s="232">
        <v>196</v>
      </c>
      <c r="H602" s="240">
        <v>0.19589999999999999</v>
      </c>
      <c r="I602" s="234">
        <f t="shared" si="28"/>
        <v>0.2109</v>
      </c>
      <c r="J602" s="234">
        <f t="shared" si="28"/>
        <v>0.36890000000000001</v>
      </c>
      <c r="K602" s="234">
        <f t="shared" si="28"/>
        <v>0.99690000000000001</v>
      </c>
      <c r="M602" s="232">
        <v>196</v>
      </c>
      <c r="N602" s="240">
        <v>0.19589999999999999</v>
      </c>
      <c r="O602" s="234">
        <f t="shared" si="29"/>
        <v>0.22919999999999999</v>
      </c>
      <c r="P602" s="234">
        <f t="shared" si="29"/>
        <v>0.40089999999999998</v>
      </c>
      <c r="Q602" s="234">
        <f t="shared" si="29"/>
        <v>1.0833999999999999</v>
      </c>
    </row>
    <row r="603" spans="1:17" s="212" customFormat="1" ht="13.5" customHeight="1" x14ac:dyDescent="0.2">
      <c r="A603" s="232">
        <v>197</v>
      </c>
      <c r="B603" s="240">
        <v>0.19689999999999999</v>
      </c>
      <c r="C603" s="241">
        <v>0.19359999999999999</v>
      </c>
      <c r="D603" s="241">
        <v>0.33860000000000001</v>
      </c>
      <c r="E603" s="241">
        <v>0.91510000000000002</v>
      </c>
      <c r="F603" s="203"/>
      <c r="G603" s="232">
        <v>197</v>
      </c>
      <c r="H603" s="240">
        <v>0.19689999999999999</v>
      </c>
      <c r="I603" s="234">
        <f t="shared" si="28"/>
        <v>0.21199999999999999</v>
      </c>
      <c r="J603" s="234">
        <f t="shared" si="28"/>
        <v>0.37080000000000002</v>
      </c>
      <c r="K603" s="234">
        <f t="shared" si="28"/>
        <v>1.002</v>
      </c>
      <c r="M603" s="232">
        <v>197</v>
      </c>
      <c r="N603" s="240">
        <v>0.19689999999999999</v>
      </c>
      <c r="O603" s="234">
        <f t="shared" si="29"/>
        <v>0.23039999999999999</v>
      </c>
      <c r="P603" s="234">
        <f t="shared" si="29"/>
        <v>0.40289999999999998</v>
      </c>
      <c r="Q603" s="234">
        <f t="shared" si="29"/>
        <v>1.089</v>
      </c>
    </row>
    <row r="604" spans="1:17" s="212" customFormat="1" ht="13.5" customHeight="1" x14ac:dyDescent="0.2">
      <c r="A604" s="232">
        <v>198</v>
      </c>
      <c r="B604" s="240">
        <v>0.19789999999999999</v>
      </c>
      <c r="C604" s="241">
        <v>0.19450000000000001</v>
      </c>
      <c r="D604" s="241">
        <v>0.34039999999999998</v>
      </c>
      <c r="E604" s="241">
        <v>0.91969999999999996</v>
      </c>
      <c r="F604" s="203"/>
      <c r="G604" s="232">
        <v>198</v>
      </c>
      <c r="H604" s="240">
        <v>0.19789999999999999</v>
      </c>
      <c r="I604" s="234">
        <f t="shared" si="28"/>
        <v>0.21299999999999999</v>
      </c>
      <c r="J604" s="234">
        <f t="shared" si="28"/>
        <v>0.37269999999999998</v>
      </c>
      <c r="K604" s="234">
        <f t="shared" si="28"/>
        <v>1.0071000000000001</v>
      </c>
      <c r="M604" s="232">
        <v>198</v>
      </c>
      <c r="N604" s="240">
        <v>0.19789999999999999</v>
      </c>
      <c r="O604" s="234">
        <f t="shared" si="29"/>
        <v>0.23150000000000001</v>
      </c>
      <c r="P604" s="234">
        <f t="shared" si="29"/>
        <v>0.40510000000000002</v>
      </c>
      <c r="Q604" s="234">
        <f t="shared" si="29"/>
        <v>1.0944</v>
      </c>
    </row>
    <row r="605" spans="1:17" s="212" customFormat="1" ht="13.5" customHeight="1" x14ac:dyDescent="0.2">
      <c r="A605" s="232">
        <v>199</v>
      </c>
      <c r="B605" s="240">
        <v>0.19889999999999999</v>
      </c>
      <c r="C605" s="241">
        <v>0.19550000000000001</v>
      </c>
      <c r="D605" s="241">
        <v>0.34210000000000002</v>
      </c>
      <c r="E605" s="241">
        <v>0.9244</v>
      </c>
      <c r="F605" s="203"/>
      <c r="G605" s="232">
        <v>199</v>
      </c>
      <c r="H605" s="240">
        <v>0.19889999999999999</v>
      </c>
      <c r="I605" s="234">
        <f t="shared" si="28"/>
        <v>0.21410000000000001</v>
      </c>
      <c r="J605" s="234">
        <f t="shared" si="28"/>
        <v>0.37459999999999999</v>
      </c>
      <c r="K605" s="234">
        <f t="shared" si="28"/>
        <v>1.0122</v>
      </c>
      <c r="M605" s="232">
        <v>199</v>
      </c>
      <c r="N605" s="240">
        <v>0.19889999999999999</v>
      </c>
      <c r="O605" s="234">
        <f t="shared" si="29"/>
        <v>0.2326</v>
      </c>
      <c r="P605" s="234">
        <f t="shared" si="29"/>
        <v>0.40710000000000002</v>
      </c>
      <c r="Q605" s="234">
        <f t="shared" si="29"/>
        <v>1.1000000000000001</v>
      </c>
    </row>
    <row r="606" spans="1:17" x14ac:dyDescent="0.25">
      <c r="A606" s="243">
        <v>200</v>
      </c>
      <c r="B606" s="240">
        <v>0.19989999999999999</v>
      </c>
      <c r="C606" s="241">
        <v>0.19650000000000001</v>
      </c>
      <c r="D606" s="241">
        <v>0.34379999999999999</v>
      </c>
      <c r="E606" s="241">
        <v>0.92900000000000005</v>
      </c>
      <c r="F606" s="203"/>
      <c r="G606" s="243">
        <v>200</v>
      </c>
      <c r="H606" s="240">
        <v>0.19989999999999999</v>
      </c>
      <c r="I606" s="234">
        <v>0.18459999999999999</v>
      </c>
      <c r="J606" s="234">
        <v>0.31569999999999998</v>
      </c>
      <c r="K606" s="234">
        <v>0.5524</v>
      </c>
      <c r="L606" s="212"/>
      <c r="M606" s="243">
        <v>200</v>
      </c>
      <c r="N606" s="240">
        <v>0.19989999999999999</v>
      </c>
      <c r="O606" s="234">
        <v>0.2006</v>
      </c>
      <c r="P606" s="234">
        <v>0.34310000000000002</v>
      </c>
      <c r="Q606" s="234">
        <v>0.60040000000000004</v>
      </c>
    </row>
  </sheetData>
  <autoFilter ref="A6:Q6"/>
  <mergeCells count="15">
    <mergeCell ref="A3:E3"/>
    <mergeCell ref="C5:E5"/>
    <mergeCell ref="I5:K5"/>
    <mergeCell ref="O5:Q5"/>
    <mergeCell ref="I4:K4"/>
    <mergeCell ref="A4:A6"/>
    <mergeCell ref="B4:B6"/>
    <mergeCell ref="C4:E4"/>
    <mergeCell ref="G4:G6"/>
    <mergeCell ref="H4:H6"/>
    <mergeCell ref="G3:K3"/>
    <mergeCell ref="M3:Q3"/>
    <mergeCell ref="M4:M6"/>
    <mergeCell ref="N4:N6"/>
    <mergeCell ref="O4:Q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topLeftCell="A31" zoomScale="87" zoomScaleNormal="87" workbookViewId="0">
      <selection activeCell="A28" sqref="A28:XFD28"/>
    </sheetView>
  </sheetViews>
  <sheetFormatPr defaultColWidth="9.140625" defaultRowHeight="12.75" x14ac:dyDescent="0.2"/>
  <cols>
    <col min="1" max="1" width="5.7109375" style="212" customWidth="1"/>
    <col min="2" max="2" width="14.7109375" style="212" customWidth="1"/>
    <col min="3" max="3" width="38.7109375" style="212" customWidth="1"/>
    <col min="4" max="4" width="14.5703125" style="212" customWidth="1"/>
    <col min="5" max="5" width="43.7109375" style="212" customWidth="1"/>
    <col min="6" max="6" width="59.85546875" style="212" customWidth="1"/>
    <col min="7" max="7" width="35" style="212" customWidth="1"/>
    <col min="8" max="8" width="14" style="212" customWidth="1"/>
    <col min="9" max="9" width="14.85546875" style="212" customWidth="1"/>
    <col min="10" max="10" width="11.42578125" style="212" customWidth="1"/>
    <col min="11" max="11" width="20.28515625" style="212" customWidth="1"/>
    <col min="12" max="12" width="19" style="212" customWidth="1"/>
    <col min="13" max="14" width="19" style="212" hidden="1" customWidth="1"/>
    <col min="15" max="15" width="10.28515625" style="212" customWidth="1"/>
    <col min="16" max="16" width="9.5703125" style="212" customWidth="1"/>
    <col min="17" max="17" width="9.7109375" style="212" customWidth="1"/>
    <col min="18" max="20" width="9.140625" style="212"/>
    <col min="21" max="23" width="9.7109375" style="212" customWidth="1"/>
    <col min="24" max="24" width="9.7109375" style="212" hidden="1" customWidth="1"/>
    <col min="25" max="28" width="9.140625" style="212" hidden="1" customWidth="1"/>
    <col min="29" max="30" width="0" style="212" hidden="1" customWidth="1"/>
    <col min="31" max="16384" width="9.140625" style="212"/>
  </cols>
  <sheetData>
    <row r="1" spans="1:24" s="204" customFormat="1" x14ac:dyDescent="0.2">
      <c r="A1" s="482" t="s">
        <v>150</v>
      </c>
      <c r="B1" s="482"/>
      <c r="C1" s="482"/>
      <c r="D1" s="482"/>
      <c r="E1" s="482"/>
      <c r="F1" s="482"/>
      <c r="G1" s="482"/>
      <c r="H1" s="482"/>
      <c r="I1" s="482"/>
      <c r="J1" s="482"/>
      <c r="K1" s="482"/>
      <c r="L1" s="482"/>
      <c r="M1" s="336"/>
      <c r="N1" s="336"/>
    </row>
    <row r="2" spans="1:24" s="204" customFormat="1" x14ac:dyDescent="0.2">
      <c r="A2" s="336"/>
      <c r="B2" s="336"/>
      <c r="C2" s="336"/>
      <c r="D2" s="336"/>
      <c r="E2" s="336"/>
      <c r="F2" s="336"/>
      <c r="G2" s="336"/>
      <c r="H2" s="336"/>
      <c r="I2" s="336"/>
      <c r="J2" s="336"/>
      <c r="K2" s="336"/>
      <c r="L2" s="205"/>
      <c r="M2" s="205"/>
      <c r="N2" s="205"/>
    </row>
    <row r="3" spans="1:24" s="204" customFormat="1" ht="12.75" customHeight="1" x14ac:dyDescent="0.2">
      <c r="A3" s="336"/>
      <c r="B3" s="336"/>
      <c r="C3" s="336"/>
      <c r="D3" s="336"/>
      <c r="E3" s="336"/>
      <c r="F3" s="336"/>
      <c r="G3" s="336"/>
      <c r="H3" s="336"/>
      <c r="I3" s="336"/>
      <c r="J3" s="483" t="s">
        <v>278</v>
      </c>
      <c r="K3" s="484"/>
    </row>
    <row r="4" spans="1:24" s="204" customFormat="1" ht="39.75" customHeight="1" x14ac:dyDescent="0.2">
      <c r="A4" s="336"/>
      <c r="B4" s="336"/>
      <c r="C4" s="336"/>
      <c r="D4" s="336"/>
      <c r="E4" s="336"/>
      <c r="F4" s="336"/>
      <c r="G4" s="336"/>
      <c r="H4" s="336"/>
      <c r="I4" s="336"/>
      <c r="J4" s="483"/>
      <c r="K4" s="484"/>
    </row>
    <row r="5" spans="1:24" s="204" customFormat="1" x14ac:dyDescent="0.2">
      <c r="A5" s="206"/>
      <c r="B5" s="206"/>
      <c r="C5" s="206"/>
      <c r="D5" s="207"/>
      <c r="E5" s="207"/>
      <c r="F5" s="207"/>
      <c r="G5" s="207"/>
      <c r="H5" s="207"/>
      <c r="I5" s="207"/>
      <c r="J5" s="208"/>
      <c r="K5" s="208"/>
      <c r="L5" s="209"/>
      <c r="M5" s="209"/>
      <c r="N5" s="209"/>
    </row>
    <row r="6" spans="1:24" s="204" customFormat="1" ht="15.75" customHeight="1" x14ac:dyDescent="0.2">
      <c r="A6" s="485" t="s">
        <v>151</v>
      </c>
      <c r="B6" s="485"/>
      <c r="C6" s="485"/>
      <c r="D6" s="485"/>
      <c r="E6" s="485"/>
      <c r="F6" s="485"/>
      <c r="G6" s="485"/>
      <c r="H6" s="485"/>
      <c r="I6" s="485"/>
      <c r="J6" s="485"/>
      <c r="K6" s="485"/>
      <c r="L6" s="208"/>
      <c r="M6" s="208"/>
      <c r="N6" s="208"/>
    </row>
    <row r="7" spans="1:24" s="204" customFormat="1" ht="21" customHeight="1" x14ac:dyDescent="0.2">
      <c r="A7" s="210" t="s">
        <v>152</v>
      </c>
      <c r="B7" s="486" t="s">
        <v>153</v>
      </c>
      <c r="C7" s="487"/>
      <c r="D7" s="487"/>
      <c r="E7" s="487"/>
      <c r="F7" s="488"/>
    </row>
    <row r="8" spans="1:24" s="204" customFormat="1" ht="12.75" customHeight="1" x14ac:dyDescent="0.2">
      <c r="A8" s="211">
        <v>1</v>
      </c>
      <c r="B8" s="479" t="s">
        <v>154</v>
      </c>
      <c r="C8" s="480"/>
      <c r="D8" s="480"/>
      <c r="E8" s="480"/>
      <c r="F8" s="481"/>
    </row>
    <row r="9" spans="1:24" s="204" customFormat="1" x14ac:dyDescent="0.2">
      <c r="A9" s="211">
        <v>2</v>
      </c>
      <c r="B9" s="479" t="s">
        <v>155</v>
      </c>
      <c r="C9" s="480"/>
      <c r="D9" s="480"/>
      <c r="E9" s="480"/>
      <c r="F9" s="481"/>
    </row>
    <row r="10" spans="1:24" s="204" customFormat="1" ht="12.75" customHeight="1" x14ac:dyDescent="0.2">
      <c r="A10" s="211">
        <v>3</v>
      </c>
      <c r="B10" s="479" t="s">
        <v>156</v>
      </c>
      <c r="C10" s="480"/>
      <c r="D10" s="480"/>
      <c r="E10" s="480"/>
      <c r="F10" s="481"/>
    </row>
    <row r="11" spans="1:24" s="204" customFormat="1" ht="39" customHeight="1" x14ac:dyDescent="0.2">
      <c r="A11" s="491" t="s">
        <v>157</v>
      </c>
      <c r="B11" s="485" t="e">
        <v>#REF!</v>
      </c>
      <c r="C11" s="485" t="e">
        <v>#REF!</v>
      </c>
      <c r="D11" s="485" t="e">
        <v>#REF!</v>
      </c>
      <c r="E11" s="485"/>
      <c r="F11" s="485" t="e">
        <v>#REF!</v>
      </c>
      <c r="G11" s="206"/>
      <c r="H11" s="206"/>
      <c r="I11" s="206"/>
      <c r="J11" s="206"/>
      <c r="K11" s="206"/>
      <c r="L11" s="206"/>
      <c r="M11" s="206"/>
      <c r="N11" s="206"/>
    </row>
    <row r="12" spans="1:24" ht="25.5" customHeight="1" x14ac:dyDescent="0.2">
      <c r="A12" s="211">
        <v>1</v>
      </c>
      <c r="B12" s="492" t="s">
        <v>158</v>
      </c>
      <c r="C12" s="492"/>
      <c r="D12" s="492"/>
      <c r="E12" s="492"/>
      <c r="F12" s="492"/>
      <c r="G12" s="492"/>
      <c r="H12" s="492"/>
      <c r="I12" s="492"/>
      <c r="J12" s="492"/>
      <c r="K12" s="492"/>
      <c r="L12" s="492"/>
      <c r="M12" s="492"/>
      <c r="N12" s="492"/>
      <c r="O12" s="492"/>
    </row>
    <row r="13" spans="1:24" x14ac:dyDescent="0.2">
      <c r="A13" s="213"/>
      <c r="B13" s="214"/>
      <c r="C13" s="214"/>
      <c r="D13" s="214"/>
      <c r="E13" s="214"/>
      <c r="F13" s="214"/>
      <c r="G13" s="214"/>
    </row>
    <row r="14" spans="1:24" s="204" customFormat="1" x14ac:dyDescent="0.2">
      <c r="A14" s="215" t="s">
        <v>159</v>
      </c>
      <c r="B14" s="215"/>
      <c r="C14" s="215"/>
      <c r="D14" s="336"/>
      <c r="E14" s="336"/>
      <c r="F14" s="336"/>
      <c r="G14" s="336"/>
      <c r="H14" s="336"/>
      <c r="I14" s="336"/>
      <c r="J14" s="336"/>
      <c r="K14" s="336"/>
      <c r="L14" s="336"/>
      <c r="M14" s="336"/>
      <c r="N14" s="336"/>
    </row>
    <row r="15" spans="1:24" s="204" customFormat="1" ht="31.5" customHeight="1" x14ac:dyDescent="0.2">
      <c r="A15" s="493" t="s">
        <v>160</v>
      </c>
      <c r="B15" s="495" t="s">
        <v>161</v>
      </c>
      <c r="C15" s="493" t="s">
        <v>162</v>
      </c>
      <c r="D15" s="495" t="s">
        <v>163</v>
      </c>
      <c r="E15" s="495" t="s">
        <v>164</v>
      </c>
      <c r="F15" s="495" t="s">
        <v>165</v>
      </c>
      <c r="G15" s="495" t="s">
        <v>166</v>
      </c>
      <c r="H15" s="495" t="s">
        <v>108</v>
      </c>
      <c r="I15" s="497" t="s">
        <v>167</v>
      </c>
      <c r="J15" s="497"/>
      <c r="K15" s="493" t="s">
        <v>273</v>
      </c>
      <c r="L15" s="498" t="s">
        <v>274</v>
      </c>
      <c r="M15" s="489" t="s">
        <v>275</v>
      </c>
      <c r="N15" s="490"/>
      <c r="O15" s="490"/>
      <c r="P15" s="490"/>
      <c r="Q15" s="490"/>
      <c r="R15" s="490"/>
      <c r="S15" s="490"/>
      <c r="T15" s="490"/>
      <c r="U15" s="490"/>
      <c r="V15" s="337"/>
      <c r="W15" s="337"/>
      <c r="X15" s="337"/>
    </row>
    <row r="16" spans="1:24" s="204" customFormat="1" ht="53.25" customHeight="1" x14ac:dyDescent="0.2">
      <c r="A16" s="494"/>
      <c r="B16" s="496"/>
      <c r="C16" s="494"/>
      <c r="D16" s="496"/>
      <c r="E16" s="496"/>
      <c r="F16" s="496"/>
      <c r="G16" s="496"/>
      <c r="H16" s="496"/>
      <c r="I16" s="216" t="s">
        <v>168</v>
      </c>
      <c r="J16" s="216" t="s">
        <v>169</v>
      </c>
      <c r="K16" s="494"/>
      <c r="L16" s="498"/>
      <c r="M16" s="217">
        <v>44470</v>
      </c>
      <c r="N16" s="217">
        <v>44501</v>
      </c>
      <c r="O16" s="217">
        <v>44531</v>
      </c>
      <c r="P16" s="217">
        <v>44562</v>
      </c>
      <c r="Q16" s="217">
        <v>44593</v>
      </c>
      <c r="R16" s="217">
        <v>44621</v>
      </c>
      <c r="S16" s="217">
        <v>44652</v>
      </c>
      <c r="T16" s="217">
        <v>44682</v>
      </c>
      <c r="U16" s="217">
        <v>44713</v>
      </c>
      <c r="V16" s="217">
        <v>44743</v>
      </c>
      <c r="W16" s="217">
        <v>44774</v>
      </c>
      <c r="X16" s="338"/>
    </row>
    <row r="17" spans="1:28" s="204" customFormat="1" x14ac:dyDescent="0.2">
      <c r="A17" s="218">
        <v>1</v>
      </c>
      <c r="B17" s="218">
        <v>2</v>
      </c>
      <c r="C17" s="218">
        <v>3</v>
      </c>
      <c r="D17" s="218">
        <v>4</v>
      </c>
      <c r="E17" s="218">
        <v>5</v>
      </c>
      <c r="F17" s="218">
        <v>6</v>
      </c>
      <c r="G17" s="218">
        <v>7</v>
      </c>
      <c r="H17" s="218">
        <v>8</v>
      </c>
      <c r="I17" s="218">
        <v>9</v>
      </c>
      <c r="J17" s="218">
        <v>10</v>
      </c>
      <c r="K17" s="218">
        <v>11</v>
      </c>
      <c r="L17" s="218">
        <v>12</v>
      </c>
      <c r="M17" s="218"/>
      <c r="N17" s="218"/>
      <c r="O17" s="218">
        <v>13</v>
      </c>
      <c r="P17" s="218">
        <v>14</v>
      </c>
      <c r="Q17" s="218">
        <v>15</v>
      </c>
      <c r="R17" s="218">
        <v>16</v>
      </c>
      <c r="S17" s="218">
        <v>17</v>
      </c>
      <c r="T17" s="218">
        <v>18</v>
      </c>
      <c r="U17" s="218">
        <v>19</v>
      </c>
      <c r="V17" s="218">
        <v>20</v>
      </c>
      <c r="W17" s="218">
        <v>21</v>
      </c>
      <c r="X17" s="339"/>
    </row>
    <row r="18" spans="1:28" ht="49.5" customHeight="1" x14ac:dyDescent="0.2">
      <c r="A18" s="219">
        <v>1</v>
      </c>
      <c r="B18" s="219" t="s">
        <v>170</v>
      </c>
      <c r="C18" s="219" t="s">
        <v>171</v>
      </c>
      <c r="D18" s="219">
        <v>1841076910</v>
      </c>
      <c r="E18" s="219" t="s">
        <v>30</v>
      </c>
      <c r="F18" s="220" t="s">
        <v>172</v>
      </c>
      <c r="G18" s="220" t="s">
        <v>173</v>
      </c>
      <c r="H18" s="221">
        <v>45291</v>
      </c>
      <c r="I18" s="222">
        <v>44473</v>
      </c>
      <c r="J18" s="221">
        <f>H18</f>
        <v>45291</v>
      </c>
      <c r="K18" s="334">
        <v>3</v>
      </c>
      <c r="L18" s="335" t="str">
        <f t="shared" ref="L18:L53" si="0">CONCATENATE("эскроу-дисконт до ввода ",K18)</f>
        <v>эскроу-дисконт до ввода 3</v>
      </c>
      <c r="M18" s="223">
        <f>N18+1</f>
        <v>26</v>
      </c>
      <c r="N18" s="223">
        <f>O18+1</f>
        <v>25</v>
      </c>
      <c r="O18" s="340">
        <v>24</v>
      </c>
      <c r="P18" s="340">
        <v>23</v>
      </c>
      <c r="Q18" s="340">
        <f t="shared" ref="Q18:W22" si="1">12*(YEAR($H18)-YEAR(DATE(YEAR(Q$16),MONTH(Q$16)+1,1)))+MONTH($H18)-MONTH(DATE(YEAR(Q$16),MONTH(Q$16)+1,1))+1</f>
        <v>22</v>
      </c>
      <c r="R18" s="340">
        <f t="shared" si="1"/>
        <v>21</v>
      </c>
      <c r="S18" s="340">
        <f t="shared" si="1"/>
        <v>20</v>
      </c>
      <c r="T18" s="340">
        <f t="shared" si="1"/>
        <v>19</v>
      </c>
      <c r="U18" s="340">
        <f t="shared" si="1"/>
        <v>18</v>
      </c>
      <c r="V18" s="340">
        <f t="shared" si="1"/>
        <v>17</v>
      </c>
      <c r="W18" s="340">
        <f t="shared" si="1"/>
        <v>16</v>
      </c>
      <c r="X18" s="247"/>
      <c r="Z18" s="225">
        <v>3</v>
      </c>
      <c r="AA18" s="225">
        <v>3.5</v>
      </c>
      <c r="AB18" s="225">
        <v>4</v>
      </c>
    </row>
    <row r="19" spans="1:28" ht="43.5" customHeight="1" x14ac:dyDescent="0.2">
      <c r="A19" s="219">
        <v>2</v>
      </c>
      <c r="B19" s="219" t="s">
        <v>170</v>
      </c>
      <c r="C19" s="219" t="s">
        <v>171</v>
      </c>
      <c r="D19" s="219">
        <v>1841076910</v>
      </c>
      <c r="E19" s="219" t="s">
        <v>30</v>
      </c>
      <c r="F19" s="220" t="s">
        <v>174</v>
      </c>
      <c r="G19" s="220" t="s">
        <v>175</v>
      </c>
      <c r="H19" s="221">
        <v>45291</v>
      </c>
      <c r="I19" s="222">
        <v>44473</v>
      </c>
      <c r="J19" s="221">
        <f t="shared" ref="J19:J37" si="2">H19</f>
        <v>45291</v>
      </c>
      <c r="K19" s="334">
        <v>3</v>
      </c>
      <c r="L19" s="335" t="str">
        <f t="shared" si="0"/>
        <v>эскроу-дисконт до ввода 3</v>
      </c>
      <c r="M19" s="223">
        <f t="shared" ref="M19:N23" si="3">N19+1</f>
        <v>26</v>
      </c>
      <c r="N19" s="223">
        <f t="shared" si="3"/>
        <v>25</v>
      </c>
      <c r="O19" s="340">
        <v>24</v>
      </c>
      <c r="P19" s="340">
        <v>23</v>
      </c>
      <c r="Q19" s="340">
        <f t="shared" si="1"/>
        <v>22</v>
      </c>
      <c r="R19" s="340">
        <f t="shared" si="1"/>
        <v>21</v>
      </c>
      <c r="S19" s="340">
        <f t="shared" si="1"/>
        <v>20</v>
      </c>
      <c r="T19" s="340">
        <f t="shared" si="1"/>
        <v>19</v>
      </c>
      <c r="U19" s="340">
        <f t="shared" si="1"/>
        <v>18</v>
      </c>
      <c r="V19" s="340">
        <f t="shared" si="1"/>
        <v>17</v>
      </c>
      <c r="W19" s="340">
        <f t="shared" si="1"/>
        <v>16</v>
      </c>
      <c r="X19" s="247"/>
      <c r="Y19" s="226">
        <v>26</v>
      </c>
      <c r="Z19" s="341"/>
      <c r="AA19" s="227"/>
      <c r="AB19" s="227"/>
    </row>
    <row r="20" spans="1:28" ht="24.75" customHeight="1" x14ac:dyDescent="0.2">
      <c r="A20" s="219">
        <v>3</v>
      </c>
      <c r="B20" s="219" t="s">
        <v>176</v>
      </c>
      <c r="C20" s="219" t="s">
        <v>177</v>
      </c>
      <c r="D20" s="219">
        <v>3906123261</v>
      </c>
      <c r="E20" s="219" t="s">
        <v>178</v>
      </c>
      <c r="F20" s="220" t="s">
        <v>179</v>
      </c>
      <c r="G20" s="220" t="s">
        <v>180</v>
      </c>
      <c r="H20" s="221">
        <v>44926</v>
      </c>
      <c r="I20" s="221">
        <v>44501</v>
      </c>
      <c r="J20" s="221">
        <f t="shared" si="2"/>
        <v>44926</v>
      </c>
      <c r="K20" s="334">
        <v>4</v>
      </c>
      <c r="L20" s="335" t="str">
        <f t="shared" si="0"/>
        <v>эскроу-дисконт до ввода 4</v>
      </c>
      <c r="M20" s="223">
        <v>14</v>
      </c>
      <c r="N20" s="223">
        <f t="shared" si="3"/>
        <v>13</v>
      </c>
      <c r="O20" s="340">
        <v>12</v>
      </c>
      <c r="P20" s="340">
        <v>11</v>
      </c>
      <c r="Q20" s="340">
        <f t="shared" si="1"/>
        <v>10</v>
      </c>
      <c r="R20" s="340">
        <f t="shared" si="1"/>
        <v>9</v>
      </c>
      <c r="S20" s="340">
        <f t="shared" si="1"/>
        <v>8</v>
      </c>
      <c r="T20" s="340">
        <f t="shared" si="1"/>
        <v>7</v>
      </c>
      <c r="U20" s="340">
        <f t="shared" si="1"/>
        <v>6</v>
      </c>
      <c r="V20" s="340">
        <f t="shared" si="1"/>
        <v>5</v>
      </c>
      <c r="W20" s="340">
        <f t="shared" si="1"/>
        <v>4</v>
      </c>
      <c r="X20" s="247"/>
      <c r="Y20" s="226">
        <v>25</v>
      </c>
      <c r="Z20" s="341"/>
      <c r="AA20" s="227"/>
      <c r="AB20" s="227"/>
    </row>
    <row r="21" spans="1:28" ht="24.75" customHeight="1" x14ac:dyDescent="0.2">
      <c r="A21" s="219">
        <v>4</v>
      </c>
      <c r="B21" s="219" t="s">
        <v>176</v>
      </c>
      <c r="C21" s="219" t="s">
        <v>181</v>
      </c>
      <c r="D21" s="219">
        <v>3904607041</v>
      </c>
      <c r="E21" s="219" t="s">
        <v>182</v>
      </c>
      <c r="F21" s="220" t="s">
        <v>183</v>
      </c>
      <c r="G21" s="220" t="s">
        <v>184</v>
      </c>
      <c r="H21" s="221">
        <v>44834</v>
      </c>
      <c r="I21" s="221">
        <v>44501</v>
      </c>
      <c r="J21" s="221">
        <f t="shared" si="2"/>
        <v>44834</v>
      </c>
      <c r="K21" s="334">
        <v>3.5</v>
      </c>
      <c r="L21" s="335" t="str">
        <f t="shared" si="0"/>
        <v>эскроу-дисконт до ввода 3,5</v>
      </c>
      <c r="M21" s="223">
        <f t="shared" si="3"/>
        <v>11</v>
      </c>
      <c r="N21" s="223">
        <f t="shared" si="3"/>
        <v>10</v>
      </c>
      <c r="O21" s="340">
        <v>9</v>
      </c>
      <c r="P21" s="340">
        <v>8</v>
      </c>
      <c r="Q21" s="340">
        <f t="shared" si="1"/>
        <v>7</v>
      </c>
      <c r="R21" s="340">
        <f t="shared" si="1"/>
        <v>6</v>
      </c>
      <c r="S21" s="340">
        <f t="shared" si="1"/>
        <v>5</v>
      </c>
      <c r="T21" s="340">
        <f t="shared" si="1"/>
        <v>4</v>
      </c>
      <c r="U21" s="340">
        <f t="shared" si="1"/>
        <v>3</v>
      </c>
      <c r="V21" s="340">
        <f t="shared" si="1"/>
        <v>2</v>
      </c>
      <c r="W21" s="340">
        <f t="shared" si="1"/>
        <v>1</v>
      </c>
      <c r="X21" s="247"/>
      <c r="Y21" s="226">
        <v>24</v>
      </c>
      <c r="Z21" s="341"/>
      <c r="AA21" s="227"/>
      <c r="AB21" s="227"/>
    </row>
    <row r="22" spans="1:28" ht="24.75" customHeight="1" x14ac:dyDescent="0.2">
      <c r="A22" s="219">
        <v>5</v>
      </c>
      <c r="B22" s="219" t="s">
        <v>176</v>
      </c>
      <c r="C22" s="219" t="s">
        <v>177</v>
      </c>
      <c r="D22" s="219">
        <v>3906123261</v>
      </c>
      <c r="E22" s="219" t="s">
        <v>185</v>
      </c>
      <c r="F22" s="220" t="s">
        <v>186</v>
      </c>
      <c r="G22" s="220" t="s">
        <v>187</v>
      </c>
      <c r="H22" s="221">
        <v>44865</v>
      </c>
      <c r="I22" s="221">
        <v>44517</v>
      </c>
      <c r="J22" s="221">
        <f t="shared" si="2"/>
        <v>44865</v>
      </c>
      <c r="K22" s="334">
        <v>4</v>
      </c>
      <c r="L22" s="335" t="str">
        <f t="shared" si="0"/>
        <v>эскроу-дисконт до ввода 4</v>
      </c>
      <c r="M22" s="335"/>
      <c r="N22" s="223">
        <f t="shared" si="3"/>
        <v>11</v>
      </c>
      <c r="O22" s="340">
        <f t="shared" ref="O22:W53" si="4">12*(YEAR($H22)-YEAR(DATE(YEAR(O$16),MONTH(O$16)+1,1)))+MONTH($H22)-MONTH(DATE(YEAR(O$16),MONTH(O$16)+1,1))+1</f>
        <v>10</v>
      </c>
      <c r="P22" s="340">
        <f t="shared" si="4"/>
        <v>9</v>
      </c>
      <c r="Q22" s="340">
        <f t="shared" si="1"/>
        <v>8</v>
      </c>
      <c r="R22" s="340">
        <f t="shared" si="1"/>
        <v>7</v>
      </c>
      <c r="S22" s="340">
        <f t="shared" si="1"/>
        <v>6</v>
      </c>
      <c r="T22" s="340">
        <f t="shared" si="1"/>
        <v>5</v>
      </c>
      <c r="U22" s="340">
        <f t="shared" si="1"/>
        <v>4</v>
      </c>
      <c r="V22" s="340">
        <f t="shared" si="1"/>
        <v>3</v>
      </c>
      <c r="W22" s="340">
        <f t="shared" si="1"/>
        <v>2</v>
      </c>
      <c r="X22" s="247"/>
      <c r="Y22" s="226">
        <v>23</v>
      </c>
      <c r="Z22" s="341"/>
      <c r="AA22" s="227"/>
      <c r="AB22" s="227"/>
    </row>
    <row r="23" spans="1:28" ht="24.75" customHeight="1" x14ac:dyDescent="0.2">
      <c r="A23" s="219">
        <v>6</v>
      </c>
      <c r="B23" s="219" t="s">
        <v>176</v>
      </c>
      <c r="C23" s="219" t="s">
        <v>188</v>
      </c>
      <c r="D23" s="219">
        <v>3904607041</v>
      </c>
      <c r="E23" s="219" t="s">
        <v>189</v>
      </c>
      <c r="F23" s="220" t="s">
        <v>190</v>
      </c>
      <c r="G23" s="220" t="s">
        <v>191</v>
      </c>
      <c r="H23" s="221">
        <v>44926</v>
      </c>
      <c r="I23" s="221">
        <v>44517</v>
      </c>
      <c r="J23" s="221">
        <f t="shared" si="2"/>
        <v>44926</v>
      </c>
      <c r="K23" s="334">
        <v>3</v>
      </c>
      <c r="L23" s="335" t="str">
        <f t="shared" si="0"/>
        <v>эскроу-дисконт до ввода 3</v>
      </c>
      <c r="M23" s="335"/>
      <c r="N23" s="223">
        <f t="shared" si="3"/>
        <v>13</v>
      </c>
      <c r="O23" s="340">
        <f t="shared" si="4"/>
        <v>12</v>
      </c>
      <c r="P23" s="340">
        <f t="shared" si="4"/>
        <v>11</v>
      </c>
      <c r="Q23" s="340">
        <f t="shared" si="4"/>
        <v>10</v>
      </c>
      <c r="R23" s="340">
        <f t="shared" si="4"/>
        <v>9</v>
      </c>
      <c r="S23" s="340">
        <f t="shared" si="4"/>
        <v>8</v>
      </c>
      <c r="T23" s="340">
        <f t="shared" si="4"/>
        <v>7</v>
      </c>
      <c r="U23" s="340">
        <f t="shared" si="4"/>
        <v>6</v>
      </c>
      <c r="V23" s="340">
        <f t="shared" si="4"/>
        <v>5</v>
      </c>
      <c r="W23" s="340">
        <f t="shared" si="4"/>
        <v>4</v>
      </c>
      <c r="X23" s="247"/>
      <c r="Y23" s="226">
        <v>22</v>
      </c>
      <c r="Z23" s="341">
        <v>22</v>
      </c>
      <c r="AA23" s="227"/>
      <c r="AB23" s="227"/>
    </row>
    <row r="24" spans="1:28" ht="24.75" customHeight="1" x14ac:dyDescent="0.2">
      <c r="A24" s="219">
        <v>7</v>
      </c>
      <c r="B24" s="219" t="s">
        <v>176</v>
      </c>
      <c r="C24" s="219" t="s">
        <v>192</v>
      </c>
      <c r="D24" s="219">
        <v>3906123261</v>
      </c>
      <c r="E24" s="219" t="s">
        <v>193</v>
      </c>
      <c r="F24" s="220" t="s">
        <v>194</v>
      </c>
      <c r="G24" s="221" t="s">
        <v>195</v>
      </c>
      <c r="H24" s="221">
        <v>45199</v>
      </c>
      <c r="I24" s="221">
        <v>44550</v>
      </c>
      <c r="J24" s="221">
        <f t="shared" si="2"/>
        <v>45199</v>
      </c>
      <c r="K24" s="334">
        <v>4</v>
      </c>
      <c r="L24" s="335" t="str">
        <f t="shared" si="0"/>
        <v>эскроу-дисконт до ввода 4</v>
      </c>
      <c r="M24" s="228"/>
      <c r="N24" s="224"/>
      <c r="O24" s="340">
        <f t="shared" si="4"/>
        <v>21</v>
      </c>
      <c r="P24" s="340">
        <f t="shared" si="4"/>
        <v>20</v>
      </c>
      <c r="Q24" s="340">
        <f t="shared" si="4"/>
        <v>19</v>
      </c>
      <c r="R24" s="340">
        <f t="shared" si="4"/>
        <v>18</v>
      </c>
      <c r="S24" s="340">
        <f t="shared" si="4"/>
        <v>17</v>
      </c>
      <c r="T24" s="340">
        <f t="shared" si="4"/>
        <v>16</v>
      </c>
      <c r="U24" s="340">
        <f t="shared" si="4"/>
        <v>15</v>
      </c>
      <c r="V24" s="340">
        <f t="shared" si="4"/>
        <v>14</v>
      </c>
      <c r="W24" s="340">
        <f t="shared" si="4"/>
        <v>13</v>
      </c>
      <c r="X24" s="247"/>
      <c r="Y24" s="226">
        <v>21</v>
      </c>
      <c r="Z24" s="227"/>
      <c r="AA24" s="227"/>
      <c r="AB24" s="341"/>
    </row>
    <row r="25" spans="1:28" ht="24.75" customHeight="1" x14ac:dyDescent="0.2">
      <c r="A25" s="219">
        <v>8</v>
      </c>
      <c r="B25" s="219" t="s">
        <v>176</v>
      </c>
      <c r="C25" s="219" t="s">
        <v>192</v>
      </c>
      <c r="D25" s="219">
        <v>3906123261</v>
      </c>
      <c r="E25" s="219" t="s">
        <v>196</v>
      </c>
      <c r="F25" s="220" t="s">
        <v>197</v>
      </c>
      <c r="G25" s="221" t="s">
        <v>198</v>
      </c>
      <c r="H25" s="221">
        <v>45199</v>
      </c>
      <c r="I25" s="221">
        <v>44550</v>
      </c>
      <c r="J25" s="221">
        <f t="shared" si="2"/>
        <v>45199</v>
      </c>
      <c r="K25" s="334">
        <v>4</v>
      </c>
      <c r="L25" s="335" t="str">
        <f t="shared" si="0"/>
        <v>эскроу-дисконт до ввода 4</v>
      </c>
      <c r="M25" s="228"/>
      <c r="N25" s="224"/>
      <c r="O25" s="340">
        <f t="shared" si="4"/>
        <v>21</v>
      </c>
      <c r="P25" s="340">
        <f t="shared" si="4"/>
        <v>20</v>
      </c>
      <c r="Q25" s="340">
        <f t="shared" si="4"/>
        <v>19</v>
      </c>
      <c r="R25" s="340">
        <f t="shared" si="4"/>
        <v>18</v>
      </c>
      <c r="S25" s="340">
        <f t="shared" si="4"/>
        <v>17</v>
      </c>
      <c r="T25" s="340">
        <f t="shared" si="4"/>
        <v>16</v>
      </c>
      <c r="U25" s="340">
        <f t="shared" si="4"/>
        <v>15</v>
      </c>
      <c r="V25" s="340">
        <f t="shared" si="4"/>
        <v>14</v>
      </c>
      <c r="W25" s="340">
        <f t="shared" si="4"/>
        <v>13</v>
      </c>
      <c r="X25" s="247"/>
      <c r="Y25" s="226">
        <v>20</v>
      </c>
      <c r="Z25" s="227"/>
      <c r="AA25" s="227"/>
      <c r="AB25" s="341"/>
    </row>
    <row r="26" spans="1:28" s="244" customFormat="1" ht="24.75" customHeight="1" x14ac:dyDescent="0.2">
      <c r="A26" s="219">
        <v>9</v>
      </c>
      <c r="B26" s="219" t="s">
        <v>176</v>
      </c>
      <c r="C26" s="219" t="s">
        <v>199</v>
      </c>
      <c r="D26" s="219">
        <v>7810747019</v>
      </c>
      <c r="E26" s="219" t="s">
        <v>200</v>
      </c>
      <c r="F26" s="220" t="s">
        <v>201</v>
      </c>
      <c r="G26" s="221" t="s">
        <v>202</v>
      </c>
      <c r="H26" s="221">
        <v>45473</v>
      </c>
      <c r="I26" s="221">
        <v>44630</v>
      </c>
      <c r="J26" s="221">
        <f t="shared" si="2"/>
        <v>45473</v>
      </c>
      <c r="K26" s="334">
        <v>4</v>
      </c>
      <c r="L26" s="335" t="str">
        <f t="shared" si="0"/>
        <v>эскроу-дисконт до ввода 4</v>
      </c>
      <c r="M26" s="228"/>
      <c r="N26" s="224"/>
      <c r="O26" s="342"/>
      <c r="P26" s="340"/>
      <c r="Q26" s="343"/>
      <c r="R26" s="340">
        <f t="shared" si="4"/>
        <v>27</v>
      </c>
      <c r="S26" s="340">
        <f t="shared" si="4"/>
        <v>26</v>
      </c>
      <c r="T26" s="340">
        <f t="shared" si="4"/>
        <v>25</v>
      </c>
      <c r="U26" s="340">
        <f t="shared" si="4"/>
        <v>24</v>
      </c>
      <c r="V26" s="340">
        <f t="shared" si="4"/>
        <v>23</v>
      </c>
      <c r="W26" s="340">
        <f t="shared" si="4"/>
        <v>22</v>
      </c>
      <c r="X26" s="247"/>
      <c r="Y26" s="245">
        <v>19</v>
      </c>
      <c r="Z26" s="246"/>
      <c r="AA26" s="246"/>
      <c r="AB26" s="344"/>
    </row>
    <row r="27" spans="1:28" s="244" customFormat="1" ht="24.75" customHeight="1" x14ac:dyDescent="0.2">
      <c r="A27" s="219">
        <v>10</v>
      </c>
      <c r="B27" s="219" t="s">
        <v>203</v>
      </c>
      <c r="C27" s="219" t="s">
        <v>204</v>
      </c>
      <c r="D27" s="219">
        <v>5406674264</v>
      </c>
      <c r="E27" s="219" t="s">
        <v>205</v>
      </c>
      <c r="F27" s="220" t="s">
        <v>206</v>
      </c>
      <c r="G27" s="221" t="s">
        <v>207</v>
      </c>
      <c r="H27" s="221">
        <v>45565</v>
      </c>
      <c r="I27" s="221">
        <v>44630</v>
      </c>
      <c r="J27" s="221">
        <f t="shared" si="2"/>
        <v>45565</v>
      </c>
      <c r="K27" s="334">
        <v>5</v>
      </c>
      <c r="L27" s="335" t="str">
        <f t="shared" si="0"/>
        <v>эскроу-дисконт до ввода 5</v>
      </c>
      <c r="M27" s="228"/>
      <c r="N27" s="224"/>
      <c r="O27" s="342"/>
      <c r="P27" s="340"/>
      <c r="Q27" s="343"/>
      <c r="R27" s="340">
        <f t="shared" si="4"/>
        <v>30</v>
      </c>
      <c r="S27" s="340">
        <f t="shared" si="4"/>
        <v>29</v>
      </c>
      <c r="T27" s="340">
        <f t="shared" si="4"/>
        <v>28</v>
      </c>
      <c r="U27" s="340">
        <f t="shared" si="4"/>
        <v>27</v>
      </c>
      <c r="V27" s="340">
        <f t="shared" si="4"/>
        <v>26</v>
      </c>
      <c r="W27" s="340">
        <f t="shared" si="4"/>
        <v>25</v>
      </c>
      <c r="X27" s="247"/>
      <c r="Y27" s="245"/>
      <c r="Z27" s="246"/>
      <c r="AA27" s="246"/>
      <c r="AB27" s="344"/>
    </row>
    <row r="28" spans="1:28" s="378" customFormat="1" ht="24.75" customHeight="1" x14ac:dyDescent="0.2">
      <c r="A28" s="364">
        <v>11</v>
      </c>
      <c r="B28" s="364" t="s">
        <v>214</v>
      </c>
      <c r="C28" s="364" t="s">
        <v>213</v>
      </c>
      <c r="D28" s="364">
        <v>2320206660</v>
      </c>
      <c r="E28" s="364" t="s">
        <v>217</v>
      </c>
      <c r="F28" s="365" t="s">
        <v>215</v>
      </c>
      <c r="G28" s="366" t="s">
        <v>216</v>
      </c>
      <c r="H28" s="366">
        <v>45169</v>
      </c>
      <c r="I28" s="366">
        <v>44672</v>
      </c>
      <c r="J28" s="366">
        <v>44705</v>
      </c>
      <c r="K28" s="367">
        <v>12.5</v>
      </c>
      <c r="L28" s="368" t="str">
        <f t="shared" si="0"/>
        <v>эскроу-дисконт до ввода 12,5</v>
      </c>
      <c r="M28" s="369"/>
      <c r="N28" s="370"/>
      <c r="O28" s="371"/>
      <c r="P28" s="372"/>
      <c r="Q28" s="373">
        <f t="shared" si="4"/>
        <v>18</v>
      </c>
      <c r="R28" s="372">
        <f t="shared" si="4"/>
        <v>17</v>
      </c>
      <c r="S28" s="372">
        <f t="shared" si="4"/>
        <v>16</v>
      </c>
      <c r="T28" s="372">
        <f t="shared" si="4"/>
        <v>15</v>
      </c>
      <c r="U28" s="372"/>
      <c r="V28" s="372"/>
      <c r="W28" s="372"/>
      <c r="X28" s="374"/>
      <c r="Y28" s="375"/>
      <c r="Z28" s="376"/>
      <c r="AA28" s="376"/>
      <c r="AB28" s="377"/>
    </row>
    <row r="29" spans="1:28" s="244" customFormat="1" ht="54" customHeight="1" x14ac:dyDescent="0.2">
      <c r="A29" s="219">
        <v>12</v>
      </c>
      <c r="B29" s="219" t="s">
        <v>240</v>
      </c>
      <c r="C29" s="219" t="s">
        <v>241</v>
      </c>
      <c r="D29" s="219">
        <v>1831198344</v>
      </c>
      <c r="E29" s="219" t="s">
        <v>242</v>
      </c>
      <c r="F29" s="220" t="s">
        <v>243</v>
      </c>
      <c r="G29" s="221" t="s">
        <v>244</v>
      </c>
      <c r="H29" s="221">
        <v>44926</v>
      </c>
      <c r="I29" s="221">
        <v>44672</v>
      </c>
      <c r="J29" s="221">
        <f t="shared" si="2"/>
        <v>44926</v>
      </c>
      <c r="K29" s="334">
        <v>9</v>
      </c>
      <c r="L29" s="335" t="str">
        <f t="shared" si="0"/>
        <v>эскроу-дисконт до ввода 9</v>
      </c>
      <c r="M29" s="228"/>
      <c r="N29" s="224"/>
      <c r="O29" s="342"/>
      <c r="P29" s="340"/>
      <c r="Q29" s="343"/>
      <c r="R29" s="340">
        <f t="shared" si="4"/>
        <v>9</v>
      </c>
      <c r="S29" s="340">
        <f t="shared" si="4"/>
        <v>8</v>
      </c>
      <c r="T29" s="340">
        <f t="shared" si="4"/>
        <v>7</v>
      </c>
      <c r="U29" s="340">
        <f t="shared" si="4"/>
        <v>6</v>
      </c>
      <c r="V29" s="340">
        <f t="shared" si="4"/>
        <v>5</v>
      </c>
      <c r="W29" s="340">
        <f t="shared" si="4"/>
        <v>4</v>
      </c>
      <c r="X29" s="247"/>
      <c r="Y29" s="245"/>
      <c r="Z29" s="246"/>
      <c r="AA29" s="246"/>
      <c r="AB29" s="344"/>
    </row>
    <row r="30" spans="1:28" s="378" customFormat="1" ht="24.75" customHeight="1" x14ac:dyDescent="0.2">
      <c r="A30" s="364">
        <v>13</v>
      </c>
      <c r="B30" s="364" t="s">
        <v>214</v>
      </c>
      <c r="C30" s="364" t="s">
        <v>213</v>
      </c>
      <c r="D30" s="364">
        <v>2320206660</v>
      </c>
      <c r="E30" s="364" t="s">
        <v>245</v>
      </c>
      <c r="F30" s="365" t="s">
        <v>215</v>
      </c>
      <c r="G30" s="366" t="s">
        <v>246</v>
      </c>
      <c r="H30" s="366">
        <v>45169</v>
      </c>
      <c r="I30" s="366">
        <v>44672</v>
      </c>
      <c r="J30" s="366">
        <v>44705</v>
      </c>
      <c r="K30" s="367">
        <v>12.5</v>
      </c>
      <c r="L30" s="368" t="str">
        <f t="shared" si="0"/>
        <v>эскроу-дисконт до ввода 12,5</v>
      </c>
      <c r="M30" s="369"/>
      <c r="N30" s="370"/>
      <c r="O30" s="371"/>
      <c r="P30" s="372"/>
      <c r="Q30" s="373"/>
      <c r="R30" s="372">
        <f t="shared" si="4"/>
        <v>17</v>
      </c>
      <c r="S30" s="372">
        <f t="shared" si="4"/>
        <v>16</v>
      </c>
      <c r="T30" s="372">
        <f t="shared" si="4"/>
        <v>15</v>
      </c>
      <c r="U30" s="372"/>
      <c r="V30" s="372"/>
      <c r="W30" s="372"/>
      <c r="X30" s="374"/>
      <c r="Y30" s="375"/>
      <c r="Z30" s="376"/>
      <c r="AA30" s="376"/>
      <c r="AB30" s="377"/>
    </row>
    <row r="31" spans="1:28" s="244" customFormat="1" ht="55.5" customHeight="1" x14ac:dyDescent="0.2">
      <c r="A31" s="219">
        <v>14</v>
      </c>
      <c r="B31" s="219" t="s">
        <v>247</v>
      </c>
      <c r="C31" s="219" t="s">
        <v>249</v>
      </c>
      <c r="D31" s="219">
        <v>1001351130</v>
      </c>
      <c r="E31" s="219" t="s">
        <v>248</v>
      </c>
      <c r="F31" s="220" t="s">
        <v>250</v>
      </c>
      <c r="G31" s="221" t="s">
        <v>251</v>
      </c>
      <c r="H31" s="221">
        <v>45018</v>
      </c>
      <c r="I31" s="221">
        <v>44673</v>
      </c>
      <c r="J31" s="221">
        <f t="shared" si="2"/>
        <v>45018</v>
      </c>
      <c r="K31" s="334">
        <v>4</v>
      </c>
      <c r="L31" s="335" t="str">
        <f t="shared" si="0"/>
        <v>эскроу-дисконт до ввода 4</v>
      </c>
      <c r="M31" s="228"/>
      <c r="N31" s="224"/>
      <c r="O31" s="342"/>
      <c r="P31" s="340"/>
      <c r="Q31" s="343"/>
      <c r="R31" s="340">
        <f t="shared" si="4"/>
        <v>13</v>
      </c>
      <c r="S31" s="340">
        <f t="shared" si="4"/>
        <v>12</v>
      </c>
      <c r="T31" s="340">
        <f t="shared" si="4"/>
        <v>11</v>
      </c>
      <c r="U31" s="340">
        <f t="shared" si="4"/>
        <v>10</v>
      </c>
      <c r="V31" s="340">
        <f t="shared" si="4"/>
        <v>9</v>
      </c>
      <c r="W31" s="340">
        <f t="shared" si="4"/>
        <v>8</v>
      </c>
      <c r="X31" s="247"/>
      <c r="Y31" s="245"/>
      <c r="Z31" s="246"/>
      <c r="AA31" s="246"/>
      <c r="AB31" s="344"/>
    </row>
    <row r="32" spans="1:28" s="244" customFormat="1" ht="24.75" customHeight="1" x14ac:dyDescent="0.2">
      <c r="A32" s="219">
        <v>15</v>
      </c>
      <c r="B32" s="343" t="s">
        <v>30</v>
      </c>
      <c r="C32" s="343" t="s">
        <v>252</v>
      </c>
      <c r="D32" s="343">
        <v>1656078980</v>
      </c>
      <c r="E32" s="343" t="s">
        <v>253</v>
      </c>
      <c r="F32" s="345" t="s">
        <v>254</v>
      </c>
      <c r="G32" s="346" t="s">
        <v>255</v>
      </c>
      <c r="H32" s="346">
        <v>45016</v>
      </c>
      <c r="I32" s="346">
        <v>44679</v>
      </c>
      <c r="J32" s="346">
        <f t="shared" si="2"/>
        <v>45016</v>
      </c>
      <c r="K32" s="347">
        <v>10</v>
      </c>
      <c r="L32" s="348" t="str">
        <f t="shared" si="0"/>
        <v>эскроу-дисконт до ввода 10</v>
      </c>
      <c r="M32" s="349"/>
      <c r="N32" s="340"/>
      <c r="O32" s="342"/>
      <c r="P32" s="340"/>
      <c r="Q32" s="340"/>
      <c r="R32" s="340">
        <f t="shared" si="4"/>
        <v>12</v>
      </c>
      <c r="S32" s="340">
        <f t="shared" si="4"/>
        <v>11</v>
      </c>
      <c r="T32" s="340">
        <f t="shared" si="4"/>
        <v>10</v>
      </c>
      <c r="U32" s="340">
        <f t="shared" si="4"/>
        <v>9</v>
      </c>
      <c r="V32" s="340">
        <f t="shared" si="4"/>
        <v>8</v>
      </c>
      <c r="W32" s="340">
        <f t="shared" si="4"/>
        <v>7</v>
      </c>
      <c r="X32" s="350"/>
      <c r="Y32" s="245"/>
      <c r="Z32" s="246"/>
      <c r="AA32" s="246"/>
      <c r="AB32" s="344"/>
    </row>
    <row r="33" spans="1:28" s="244" customFormat="1" ht="24.75" customHeight="1" x14ac:dyDescent="0.2">
      <c r="A33" s="219">
        <v>16</v>
      </c>
      <c r="B33" s="343" t="s">
        <v>30</v>
      </c>
      <c r="C33" s="343" t="s">
        <v>252</v>
      </c>
      <c r="D33" s="343">
        <v>1656078980</v>
      </c>
      <c r="E33" s="343" t="s">
        <v>253</v>
      </c>
      <c r="F33" s="345" t="s">
        <v>254</v>
      </c>
      <c r="G33" s="346" t="s">
        <v>256</v>
      </c>
      <c r="H33" s="346">
        <v>45199</v>
      </c>
      <c r="I33" s="346">
        <f>I32</f>
        <v>44679</v>
      </c>
      <c r="J33" s="346">
        <f t="shared" si="2"/>
        <v>45199</v>
      </c>
      <c r="K33" s="347">
        <v>10</v>
      </c>
      <c r="L33" s="348" t="str">
        <f t="shared" si="0"/>
        <v>эскроу-дисконт до ввода 10</v>
      </c>
      <c r="M33" s="349"/>
      <c r="N33" s="340"/>
      <c r="O33" s="342"/>
      <c r="P33" s="340"/>
      <c r="Q33" s="340"/>
      <c r="R33" s="340">
        <f t="shared" si="4"/>
        <v>18</v>
      </c>
      <c r="S33" s="340">
        <f t="shared" si="4"/>
        <v>17</v>
      </c>
      <c r="T33" s="340">
        <f t="shared" si="4"/>
        <v>16</v>
      </c>
      <c r="U33" s="340">
        <f t="shared" si="4"/>
        <v>15</v>
      </c>
      <c r="V33" s="340">
        <f t="shared" si="4"/>
        <v>14</v>
      </c>
      <c r="W33" s="340">
        <f t="shared" si="4"/>
        <v>13</v>
      </c>
      <c r="X33" s="350"/>
      <c r="Y33" s="245"/>
      <c r="Z33" s="246"/>
      <c r="AA33" s="246"/>
      <c r="AB33" s="344"/>
    </row>
    <row r="34" spans="1:28" s="244" customFormat="1" ht="24.75" customHeight="1" x14ac:dyDescent="0.2">
      <c r="A34" s="219">
        <v>17</v>
      </c>
      <c r="B34" s="343" t="s">
        <v>30</v>
      </c>
      <c r="C34" s="343" t="s">
        <v>252</v>
      </c>
      <c r="D34" s="343">
        <v>1656078980</v>
      </c>
      <c r="E34" s="343" t="s">
        <v>253</v>
      </c>
      <c r="F34" s="345" t="s">
        <v>254</v>
      </c>
      <c r="G34" s="346" t="s">
        <v>257</v>
      </c>
      <c r="H34" s="346">
        <v>45199</v>
      </c>
      <c r="I34" s="346">
        <f t="shared" ref="I34:I37" si="5">I33</f>
        <v>44679</v>
      </c>
      <c r="J34" s="346">
        <f t="shared" si="2"/>
        <v>45199</v>
      </c>
      <c r="K34" s="347">
        <v>10</v>
      </c>
      <c r="L34" s="348" t="str">
        <f t="shared" si="0"/>
        <v>эскроу-дисконт до ввода 10</v>
      </c>
      <c r="M34" s="349"/>
      <c r="N34" s="340"/>
      <c r="O34" s="342"/>
      <c r="P34" s="340"/>
      <c r="Q34" s="340"/>
      <c r="R34" s="340">
        <f t="shared" si="4"/>
        <v>18</v>
      </c>
      <c r="S34" s="340">
        <f t="shared" si="4"/>
        <v>17</v>
      </c>
      <c r="T34" s="340">
        <f t="shared" si="4"/>
        <v>16</v>
      </c>
      <c r="U34" s="340">
        <f t="shared" si="4"/>
        <v>15</v>
      </c>
      <c r="V34" s="340">
        <f t="shared" si="4"/>
        <v>14</v>
      </c>
      <c r="W34" s="340">
        <f t="shared" si="4"/>
        <v>13</v>
      </c>
      <c r="X34" s="350"/>
      <c r="Y34" s="245"/>
      <c r="Z34" s="246"/>
      <c r="AA34" s="246"/>
      <c r="AB34" s="344"/>
    </row>
    <row r="35" spans="1:28" s="244" customFormat="1" ht="24.75" customHeight="1" x14ac:dyDescent="0.2">
      <c r="A35" s="219">
        <v>18</v>
      </c>
      <c r="B35" s="343" t="s">
        <v>30</v>
      </c>
      <c r="C35" s="343" t="s">
        <v>252</v>
      </c>
      <c r="D35" s="343">
        <v>1656078980</v>
      </c>
      <c r="E35" s="343" t="s">
        <v>258</v>
      </c>
      <c r="F35" s="345" t="s">
        <v>259</v>
      </c>
      <c r="G35" s="346" t="s">
        <v>260</v>
      </c>
      <c r="H35" s="346">
        <v>45291</v>
      </c>
      <c r="I35" s="346">
        <f t="shared" si="5"/>
        <v>44679</v>
      </c>
      <c r="J35" s="346">
        <f t="shared" si="2"/>
        <v>45291</v>
      </c>
      <c r="K35" s="347">
        <v>10</v>
      </c>
      <c r="L35" s="348" t="str">
        <f t="shared" si="0"/>
        <v>эскроу-дисконт до ввода 10</v>
      </c>
      <c r="M35" s="349"/>
      <c r="N35" s="340"/>
      <c r="O35" s="342"/>
      <c r="P35" s="340"/>
      <c r="Q35" s="340"/>
      <c r="R35" s="340">
        <f t="shared" si="4"/>
        <v>21</v>
      </c>
      <c r="S35" s="340">
        <f t="shared" si="4"/>
        <v>20</v>
      </c>
      <c r="T35" s="340">
        <f t="shared" si="4"/>
        <v>19</v>
      </c>
      <c r="U35" s="340">
        <f t="shared" si="4"/>
        <v>18</v>
      </c>
      <c r="V35" s="340">
        <f t="shared" si="4"/>
        <v>17</v>
      </c>
      <c r="W35" s="340">
        <f t="shared" si="4"/>
        <v>16</v>
      </c>
      <c r="X35" s="350"/>
      <c r="Y35" s="245"/>
      <c r="Z35" s="246"/>
      <c r="AA35" s="246"/>
      <c r="AB35" s="344"/>
    </row>
    <row r="36" spans="1:28" s="244" customFormat="1" ht="24.75" customHeight="1" x14ac:dyDescent="0.2">
      <c r="A36" s="219">
        <v>19</v>
      </c>
      <c r="B36" s="343" t="s">
        <v>30</v>
      </c>
      <c r="C36" s="343" t="s">
        <v>252</v>
      </c>
      <c r="D36" s="343">
        <v>1656078980</v>
      </c>
      <c r="E36" s="343" t="s">
        <v>258</v>
      </c>
      <c r="F36" s="345" t="s">
        <v>259</v>
      </c>
      <c r="G36" s="346" t="s">
        <v>261</v>
      </c>
      <c r="H36" s="346">
        <v>45199</v>
      </c>
      <c r="I36" s="346">
        <f t="shared" si="5"/>
        <v>44679</v>
      </c>
      <c r="J36" s="346">
        <f t="shared" si="2"/>
        <v>45199</v>
      </c>
      <c r="K36" s="347">
        <v>10</v>
      </c>
      <c r="L36" s="348" t="str">
        <f t="shared" si="0"/>
        <v>эскроу-дисконт до ввода 10</v>
      </c>
      <c r="M36" s="349"/>
      <c r="N36" s="340"/>
      <c r="O36" s="342"/>
      <c r="P36" s="340"/>
      <c r="Q36" s="340"/>
      <c r="R36" s="340">
        <f t="shared" si="4"/>
        <v>18</v>
      </c>
      <c r="S36" s="340">
        <f t="shared" si="4"/>
        <v>17</v>
      </c>
      <c r="T36" s="340">
        <f t="shared" si="4"/>
        <v>16</v>
      </c>
      <c r="U36" s="340">
        <f t="shared" si="4"/>
        <v>15</v>
      </c>
      <c r="V36" s="340">
        <f t="shared" si="4"/>
        <v>14</v>
      </c>
      <c r="W36" s="340">
        <f t="shared" si="4"/>
        <v>13</v>
      </c>
      <c r="X36" s="350"/>
      <c r="Y36" s="245"/>
      <c r="Z36" s="246"/>
      <c r="AA36" s="246"/>
      <c r="AB36" s="344"/>
    </row>
    <row r="37" spans="1:28" s="244" customFormat="1" ht="101.25" customHeight="1" x14ac:dyDescent="0.2">
      <c r="A37" s="219">
        <v>20</v>
      </c>
      <c r="B37" s="343" t="s">
        <v>203</v>
      </c>
      <c r="C37" s="343" t="s">
        <v>204</v>
      </c>
      <c r="D37" s="343">
        <v>5406674264</v>
      </c>
      <c r="E37" s="345" t="s">
        <v>262</v>
      </c>
      <c r="F37" s="345" t="s">
        <v>263</v>
      </c>
      <c r="G37" s="346" t="s">
        <v>207</v>
      </c>
      <c r="H37" s="346">
        <v>45565</v>
      </c>
      <c r="I37" s="346">
        <f t="shared" si="5"/>
        <v>44679</v>
      </c>
      <c r="J37" s="346">
        <f t="shared" si="2"/>
        <v>45565</v>
      </c>
      <c r="K37" s="347">
        <v>5</v>
      </c>
      <c r="L37" s="348" t="str">
        <f t="shared" si="0"/>
        <v>эскроу-дисконт до ввода 5</v>
      </c>
      <c r="M37" s="349"/>
      <c r="N37" s="340"/>
      <c r="O37" s="342"/>
      <c r="P37" s="340"/>
      <c r="Q37" s="340"/>
      <c r="R37" s="340">
        <f t="shared" si="4"/>
        <v>30</v>
      </c>
      <c r="S37" s="340">
        <f t="shared" si="4"/>
        <v>29</v>
      </c>
      <c r="T37" s="340">
        <f t="shared" si="4"/>
        <v>28</v>
      </c>
      <c r="U37" s="340">
        <f t="shared" si="4"/>
        <v>27</v>
      </c>
      <c r="V37" s="340">
        <f t="shared" si="4"/>
        <v>26</v>
      </c>
      <c r="W37" s="340">
        <f t="shared" si="4"/>
        <v>25</v>
      </c>
      <c r="X37" s="350"/>
      <c r="Y37" s="245"/>
      <c r="Z37" s="246"/>
      <c r="AA37" s="246"/>
      <c r="AB37" s="344"/>
    </row>
    <row r="38" spans="1:28" s="244" customFormat="1" ht="24.75" customHeight="1" x14ac:dyDescent="0.2">
      <c r="A38" s="219">
        <v>21</v>
      </c>
      <c r="B38" s="343" t="s">
        <v>214</v>
      </c>
      <c r="C38" s="343" t="s">
        <v>279</v>
      </c>
      <c r="D38" s="343">
        <v>2304032054</v>
      </c>
      <c r="E38" s="219" t="s">
        <v>272</v>
      </c>
      <c r="F38" s="345" t="s">
        <v>280</v>
      </c>
      <c r="G38" s="346" t="s">
        <v>281</v>
      </c>
      <c r="H38" s="346">
        <v>45443</v>
      </c>
      <c r="I38" s="346">
        <v>44706</v>
      </c>
      <c r="J38" s="346">
        <v>45443</v>
      </c>
      <c r="K38" s="347">
        <v>6.5</v>
      </c>
      <c r="L38" s="348" t="str">
        <f t="shared" si="0"/>
        <v>эскроу-дисконт до ввода 6,5</v>
      </c>
      <c r="M38" s="349"/>
      <c r="N38" s="340"/>
      <c r="O38" s="342"/>
      <c r="P38" s="340"/>
      <c r="Q38" s="340"/>
      <c r="R38" s="340"/>
      <c r="S38" s="340"/>
      <c r="T38" s="340">
        <f t="shared" si="4"/>
        <v>24</v>
      </c>
      <c r="U38" s="340">
        <f t="shared" si="4"/>
        <v>23</v>
      </c>
      <c r="V38" s="340">
        <f t="shared" si="4"/>
        <v>22</v>
      </c>
      <c r="W38" s="340">
        <f t="shared" si="4"/>
        <v>21</v>
      </c>
      <c r="X38" s="350"/>
      <c r="Y38" s="245"/>
      <c r="Z38" s="246"/>
      <c r="AA38" s="246"/>
      <c r="AB38" s="344"/>
    </row>
    <row r="39" spans="1:28" s="244" customFormat="1" ht="24.75" customHeight="1" x14ac:dyDescent="0.2">
      <c r="A39" s="219">
        <v>22</v>
      </c>
      <c r="B39" s="343" t="s">
        <v>214</v>
      </c>
      <c r="C39" s="343" t="s">
        <v>282</v>
      </c>
      <c r="D39" s="343">
        <v>2320206660</v>
      </c>
      <c r="E39" s="219" t="s">
        <v>283</v>
      </c>
      <c r="F39" s="345" t="s">
        <v>215</v>
      </c>
      <c r="G39" s="346" t="s">
        <v>284</v>
      </c>
      <c r="H39" s="346">
        <v>45169</v>
      </c>
      <c r="I39" s="346">
        <v>44706</v>
      </c>
      <c r="J39" s="346">
        <v>45169</v>
      </c>
      <c r="K39" s="347">
        <v>6.5</v>
      </c>
      <c r="L39" s="348" t="str">
        <f t="shared" si="0"/>
        <v>эскроу-дисконт до ввода 6,5</v>
      </c>
      <c r="M39" s="349"/>
      <c r="N39" s="340"/>
      <c r="O39" s="342"/>
      <c r="P39" s="340"/>
      <c r="Q39" s="340"/>
      <c r="R39" s="340"/>
      <c r="S39" s="340"/>
      <c r="T39" s="340">
        <f t="shared" si="4"/>
        <v>15</v>
      </c>
      <c r="U39" s="340">
        <f t="shared" si="4"/>
        <v>14</v>
      </c>
      <c r="V39" s="340">
        <f t="shared" si="4"/>
        <v>13</v>
      </c>
      <c r="W39" s="340">
        <f t="shared" si="4"/>
        <v>12</v>
      </c>
      <c r="X39" s="350"/>
      <c r="Y39" s="245"/>
      <c r="Z39" s="246"/>
      <c r="AA39" s="246"/>
      <c r="AB39" s="344"/>
    </row>
    <row r="40" spans="1:28" s="244" customFormat="1" ht="27" customHeight="1" x14ac:dyDescent="0.2">
      <c r="A40" s="219">
        <v>23</v>
      </c>
      <c r="B40" s="219" t="s">
        <v>214</v>
      </c>
      <c r="C40" s="219" t="s">
        <v>213</v>
      </c>
      <c r="D40" s="219">
        <v>2320206660</v>
      </c>
      <c r="E40" s="219" t="s">
        <v>217</v>
      </c>
      <c r="F40" s="220" t="s">
        <v>215</v>
      </c>
      <c r="G40" s="221" t="s">
        <v>284</v>
      </c>
      <c r="H40" s="346">
        <v>45169</v>
      </c>
      <c r="I40" s="346">
        <v>44706</v>
      </c>
      <c r="J40" s="346">
        <f t="shared" ref="J40:J53" si="6">H40</f>
        <v>45169</v>
      </c>
      <c r="K40" s="347">
        <v>6.5</v>
      </c>
      <c r="L40" s="348" t="str">
        <f t="shared" si="0"/>
        <v>эскроу-дисконт до ввода 6,5</v>
      </c>
      <c r="M40" s="349"/>
      <c r="N40" s="340"/>
      <c r="O40" s="342"/>
      <c r="P40" s="340"/>
      <c r="Q40" s="340"/>
      <c r="R40" s="340"/>
      <c r="S40" s="340"/>
      <c r="T40" s="340">
        <f t="shared" si="4"/>
        <v>15</v>
      </c>
      <c r="U40" s="340">
        <f t="shared" si="4"/>
        <v>14</v>
      </c>
      <c r="V40" s="340">
        <f t="shared" si="4"/>
        <v>13</v>
      </c>
      <c r="W40" s="340">
        <f t="shared" si="4"/>
        <v>12</v>
      </c>
      <c r="X40" s="350"/>
      <c r="Y40" s="245"/>
      <c r="Z40" s="246"/>
      <c r="AA40" s="246"/>
      <c r="AB40" s="344"/>
    </row>
    <row r="41" spans="1:28" s="244" customFormat="1" ht="27" customHeight="1" x14ac:dyDescent="0.2">
      <c r="A41" s="219">
        <v>24</v>
      </c>
      <c r="B41" s="219" t="s">
        <v>214</v>
      </c>
      <c r="C41" s="219" t="s">
        <v>285</v>
      </c>
      <c r="D41" s="219">
        <v>2317024364</v>
      </c>
      <c r="E41" s="219" t="s">
        <v>286</v>
      </c>
      <c r="F41" s="220" t="s">
        <v>287</v>
      </c>
      <c r="G41" s="221" t="s">
        <v>288</v>
      </c>
      <c r="H41" s="346">
        <v>45657</v>
      </c>
      <c r="I41" s="346">
        <v>44706</v>
      </c>
      <c r="J41" s="346">
        <f t="shared" si="6"/>
        <v>45657</v>
      </c>
      <c r="K41" s="347">
        <v>6.5</v>
      </c>
      <c r="L41" s="348" t="str">
        <f t="shared" si="0"/>
        <v>эскроу-дисконт до ввода 6,5</v>
      </c>
      <c r="M41" s="349"/>
      <c r="N41" s="340"/>
      <c r="O41" s="342"/>
      <c r="P41" s="340"/>
      <c r="Q41" s="340"/>
      <c r="R41" s="340"/>
      <c r="S41" s="340"/>
      <c r="T41" s="340">
        <f t="shared" si="4"/>
        <v>31</v>
      </c>
      <c r="U41" s="340">
        <f t="shared" si="4"/>
        <v>30</v>
      </c>
      <c r="V41" s="340">
        <f t="shared" si="4"/>
        <v>29</v>
      </c>
      <c r="W41" s="340">
        <f t="shared" si="4"/>
        <v>28</v>
      </c>
      <c r="X41" s="350"/>
      <c r="Y41" s="245"/>
      <c r="Z41" s="246"/>
      <c r="AA41" s="246"/>
      <c r="AB41" s="344"/>
    </row>
    <row r="42" spans="1:28" s="244" customFormat="1" ht="27" customHeight="1" x14ac:dyDescent="0.2">
      <c r="A42" s="219">
        <v>25</v>
      </c>
      <c r="B42" s="219" t="s">
        <v>289</v>
      </c>
      <c r="C42" s="219" t="s">
        <v>290</v>
      </c>
      <c r="D42" s="219">
        <v>3906175566</v>
      </c>
      <c r="E42" s="219" t="s">
        <v>291</v>
      </c>
      <c r="F42" s="220" t="s">
        <v>292</v>
      </c>
      <c r="G42" s="221" t="s">
        <v>293</v>
      </c>
      <c r="H42" s="346">
        <v>44926</v>
      </c>
      <c r="I42" s="346">
        <v>44706</v>
      </c>
      <c r="J42" s="346">
        <f t="shared" si="6"/>
        <v>44926</v>
      </c>
      <c r="K42" s="347">
        <v>4</v>
      </c>
      <c r="L42" s="348" t="str">
        <f t="shared" si="0"/>
        <v>эскроу-дисконт до ввода 4</v>
      </c>
      <c r="M42" s="349"/>
      <c r="N42" s="340"/>
      <c r="O42" s="342"/>
      <c r="P42" s="340"/>
      <c r="Q42" s="340"/>
      <c r="R42" s="340"/>
      <c r="S42" s="340"/>
      <c r="T42" s="340">
        <f t="shared" si="4"/>
        <v>7</v>
      </c>
      <c r="U42" s="340">
        <f t="shared" si="4"/>
        <v>6</v>
      </c>
      <c r="V42" s="340">
        <f t="shared" si="4"/>
        <v>5</v>
      </c>
      <c r="W42" s="340">
        <f t="shared" si="4"/>
        <v>4</v>
      </c>
      <c r="X42" s="350"/>
      <c r="Y42" s="245"/>
      <c r="Z42" s="246"/>
      <c r="AA42" s="246"/>
      <c r="AB42" s="344"/>
    </row>
    <row r="43" spans="1:28" s="354" customFormat="1" ht="27" customHeight="1" x14ac:dyDescent="0.2">
      <c r="A43" s="343">
        <v>26</v>
      </c>
      <c r="B43" s="343" t="s">
        <v>289</v>
      </c>
      <c r="C43" s="343" t="s">
        <v>290</v>
      </c>
      <c r="D43" s="343">
        <v>3906175566</v>
      </c>
      <c r="E43" s="343" t="s">
        <v>294</v>
      </c>
      <c r="F43" s="345" t="s">
        <v>292</v>
      </c>
      <c r="G43" s="346" t="s">
        <v>295</v>
      </c>
      <c r="H43" s="346">
        <v>44926</v>
      </c>
      <c r="I43" s="346">
        <v>44706</v>
      </c>
      <c r="J43" s="346">
        <f t="shared" si="6"/>
        <v>44926</v>
      </c>
      <c r="K43" s="347">
        <v>4</v>
      </c>
      <c r="L43" s="348" t="str">
        <f t="shared" si="0"/>
        <v>эскроу-дисконт до ввода 4</v>
      </c>
      <c r="M43" s="349"/>
      <c r="N43" s="340"/>
      <c r="O43" s="342"/>
      <c r="P43" s="340"/>
      <c r="Q43" s="340"/>
      <c r="R43" s="340"/>
      <c r="S43" s="340"/>
      <c r="T43" s="340">
        <f t="shared" si="4"/>
        <v>7</v>
      </c>
      <c r="U43" s="340">
        <f t="shared" si="4"/>
        <v>6</v>
      </c>
      <c r="V43" s="340">
        <f t="shared" si="4"/>
        <v>5</v>
      </c>
      <c r="W43" s="340">
        <f t="shared" si="4"/>
        <v>4</v>
      </c>
      <c r="X43" s="350"/>
      <c r="Y43" s="351"/>
      <c r="Z43" s="352"/>
      <c r="AA43" s="352"/>
      <c r="AB43" s="353"/>
    </row>
    <row r="44" spans="1:28" s="354" customFormat="1" ht="27" customHeight="1" x14ac:dyDescent="0.2">
      <c r="A44" s="343">
        <v>27</v>
      </c>
      <c r="B44" s="343" t="s">
        <v>289</v>
      </c>
      <c r="C44" s="343" t="s">
        <v>290</v>
      </c>
      <c r="D44" s="343">
        <v>3906175566</v>
      </c>
      <c r="E44" s="343" t="s">
        <v>296</v>
      </c>
      <c r="F44" s="345" t="s">
        <v>292</v>
      </c>
      <c r="G44" s="346" t="s">
        <v>297</v>
      </c>
      <c r="H44" s="346">
        <v>45199</v>
      </c>
      <c r="I44" s="346">
        <v>44706</v>
      </c>
      <c r="J44" s="346">
        <f t="shared" si="6"/>
        <v>45199</v>
      </c>
      <c r="K44" s="347">
        <v>4</v>
      </c>
      <c r="L44" s="348" t="str">
        <f t="shared" si="0"/>
        <v>эскроу-дисконт до ввода 4</v>
      </c>
      <c r="M44" s="349"/>
      <c r="N44" s="340"/>
      <c r="O44" s="342"/>
      <c r="P44" s="340"/>
      <c r="Q44" s="340"/>
      <c r="R44" s="340"/>
      <c r="S44" s="340"/>
      <c r="T44" s="340">
        <f t="shared" si="4"/>
        <v>16</v>
      </c>
      <c r="U44" s="340">
        <f t="shared" si="4"/>
        <v>15</v>
      </c>
      <c r="V44" s="340">
        <f t="shared" si="4"/>
        <v>14</v>
      </c>
      <c r="W44" s="340">
        <f t="shared" si="4"/>
        <v>13</v>
      </c>
      <c r="X44" s="350"/>
      <c r="Y44" s="351"/>
      <c r="Z44" s="352"/>
      <c r="AA44" s="352"/>
      <c r="AB44" s="353"/>
    </row>
    <row r="45" spans="1:28" s="354" customFormat="1" ht="27" customHeight="1" x14ac:dyDescent="0.2">
      <c r="A45" s="343">
        <v>28</v>
      </c>
      <c r="B45" s="343" t="s">
        <v>289</v>
      </c>
      <c r="C45" s="343" t="s">
        <v>290</v>
      </c>
      <c r="D45" s="343">
        <v>3906175566</v>
      </c>
      <c r="E45" s="343" t="s">
        <v>298</v>
      </c>
      <c r="F45" s="345" t="s">
        <v>292</v>
      </c>
      <c r="G45" s="346" t="s">
        <v>299</v>
      </c>
      <c r="H45" s="346">
        <v>45565</v>
      </c>
      <c r="I45" s="346">
        <v>44706</v>
      </c>
      <c r="J45" s="346">
        <f t="shared" si="6"/>
        <v>45565</v>
      </c>
      <c r="K45" s="347">
        <v>4</v>
      </c>
      <c r="L45" s="348" t="str">
        <f t="shared" si="0"/>
        <v>эскроу-дисконт до ввода 4</v>
      </c>
      <c r="M45" s="349"/>
      <c r="N45" s="340"/>
      <c r="O45" s="342"/>
      <c r="P45" s="340"/>
      <c r="Q45" s="340"/>
      <c r="R45" s="340"/>
      <c r="S45" s="340"/>
      <c r="T45" s="340">
        <f t="shared" si="4"/>
        <v>28</v>
      </c>
      <c r="U45" s="340">
        <f t="shared" si="4"/>
        <v>27</v>
      </c>
      <c r="V45" s="340">
        <f t="shared" si="4"/>
        <v>26</v>
      </c>
      <c r="W45" s="340">
        <f t="shared" si="4"/>
        <v>25</v>
      </c>
      <c r="X45" s="350"/>
      <c r="Y45" s="351"/>
      <c r="Z45" s="352"/>
      <c r="AA45" s="352"/>
      <c r="AB45" s="353"/>
    </row>
    <row r="46" spans="1:28" s="354" customFormat="1" ht="27" customHeight="1" x14ac:dyDescent="0.2">
      <c r="A46" s="343">
        <v>29</v>
      </c>
      <c r="B46" s="343" t="s">
        <v>289</v>
      </c>
      <c r="C46" s="343" t="s">
        <v>290</v>
      </c>
      <c r="D46" s="343">
        <v>3906175566</v>
      </c>
      <c r="E46" s="343" t="s">
        <v>300</v>
      </c>
      <c r="F46" s="345" t="s">
        <v>292</v>
      </c>
      <c r="G46" s="346" t="s">
        <v>301</v>
      </c>
      <c r="H46" s="346">
        <v>45291</v>
      </c>
      <c r="I46" s="346">
        <v>44706</v>
      </c>
      <c r="J46" s="346">
        <f t="shared" si="6"/>
        <v>45291</v>
      </c>
      <c r="K46" s="347">
        <v>4</v>
      </c>
      <c r="L46" s="348" t="str">
        <f t="shared" si="0"/>
        <v>эскроу-дисконт до ввода 4</v>
      </c>
      <c r="M46" s="349"/>
      <c r="N46" s="340"/>
      <c r="O46" s="342"/>
      <c r="P46" s="340"/>
      <c r="Q46" s="340"/>
      <c r="R46" s="340"/>
      <c r="S46" s="340"/>
      <c r="T46" s="340">
        <f t="shared" si="4"/>
        <v>19</v>
      </c>
      <c r="U46" s="340">
        <f t="shared" si="4"/>
        <v>18</v>
      </c>
      <c r="V46" s="340">
        <f t="shared" si="4"/>
        <v>17</v>
      </c>
      <c r="W46" s="340">
        <f t="shared" si="4"/>
        <v>16</v>
      </c>
      <c r="X46" s="350"/>
      <c r="Y46" s="351"/>
      <c r="Z46" s="352"/>
      <c r="AA46" s="352"/>
      <c r="AB46" s="353"/>
    </row>
    <row r="47" spans="1:28" s="354" customFormat="1" ht="27" customHeight="1" x14ac:dyDescent="0.2">
      <c r="A47" s="343">
        <v>30</v>
      </c>
      <c r="B47" s="343" t="s">
        <v>289</v>
      </c>
      <c r="C47" s="343" t="s">
        <v>302</v>
      </c>
      <c r="D47" s="343">
        <v>3904057334</v>
      </c>
      <c r="E47" s="343" t="s">
        <v>303</v>
      </c>
      <c r="F47" s="345" t="s">
        <v>304</v>
      </c>
      <c r="G47" s="346" t="s">
        <v>305</v>
      </c>
      <c r="H47" s="346">
        <v>45291</v>
      </c>
      <c r="I47" s="346">
        <v>44706</v>
      </c>
      <c r="J47" s="346">
        <f t="shared" si="6"/>
        <v>45291</v>
      </c>
      <c r="K47" s="347">
        <v>4</v>
      </c>
      <c r="L47" s="348" t="str">
        <f t="shared" si="0"/>
        <v>эскроу-дисконт до ввода 4</v>
      </c>
      <c r="M47" s="349"/>
      <c r="N47" s="340"/>
      <c r="O47" s="342"/>
      <c r="P47" s="340"/>
      <c r="Q47" s="340"/>
      <c r="R47" s="340"/>
      <c r="S47" s="340"/>
      <c r="T47" s="340">
        <f t="shared" si="4"/>
        <v>19</v>
      </c>
      <c r="U47" s="340">
        <f t="shared" si="4"/>
        <v>18</v>
      </c>
      <c r="V47" s="340">
        <f t="shared" si="4"/>
        <v>17</v>
      </c>
      <c r="W47" s="340">
        <f t="shared" si="4"/>
        <v>16</v>
      </c>
      <c r="X47" s="350"/>
      <c r="Y47" s="351"/>
      <c r="Z47" s="352"/>
      <c r="AA47" s="352"/>
      <c r="AB47" s="353"/>
    </row>
    <row r="48" spans="1:28" s="354" customFormat="1" ht="27" customHeight="1" x14ac:dyDescent="0.2">
      <c r="A48" s="343">
        <v>31</v>
      </c>
      <c r="B48" s="343" t="s">
        <v>289</v>
      </c>
      <c r="C48" s="343" t="s">
        <v>302</v>
      </c>
      <c r="D48" s="343">
        <v>3904057334</v>
      </c>
      <c r="E48" s="343" t="s">
        <v>303</v>
      </c>
      <c r="F48" s="345" t="s">
        <v>304</v>
      </c>
      <c r="G48" s="346" t="s">
        <v>306</v>
      </c>
      <c r="H48" s="346">
        <v>45565</v>
      </c>
      <c r="I48" s="346">
        <v>44706</v>
      </c>
      <c r="J48" s="346">
        <f t="shared" si="6"/>
        <v>45565</v>
      </c>
      <c r="K48" s="347">
        <v>4</v>
      </c>
      <c r="L48" s="348" t="str">
        <f t="shared" si="0"/>
        <v>эскроу-дисконт до ввода 4</v>
      </c>
      <c r="M48" s="349"/>
      <c r="N48" s="340"/>
      <c r="O48" s="342"/>
      <c r="P48" s="340"/>
      <c r="Q48" s="340"/>
      <c r="R48" s="340"/>
      <c r="S48" s="340"/>
      <c r="T48" s="340">
        <f t="shared" si="4"/>
        <v>28</v>
      </c>
      <c r="U48" s="340">
        <f t="shared" si="4"/>
        <v>27</v>
      </c>
      <c r="V48" s="340">
        <f t="shared" si="4"/>
        <v>26</v>
      </c>
      <c r="W48" s="340">
        <f t="shared" si="4"/>
        <v>25</v>
      </c>
      <c r="X48" s="350"/>
      <c r="Y48" s="351"/>
      <c r="Z48" s="352"/>
      <c r="AA48" s="352"/>
      <c r="AB48" s="353"/>
    </row>
    <row r="49" spans="1:28" s="354" customFormat="1" ht="27" customHeight="1" x14ac:dyDescent="0.2">
      <c r="A49" s="343">
        <v>32</v>
      </c>
      <c r="B49" s="343" t="s">
        <v>289</v>
      </c>
      <c r="C49" s="343" t="s">
        <v>307</v>
      </c>
      <c r="D49" s="343">
        <v>3906175164</v>
      </c>
      <c r="E49" s="343" t="s">
        <v>308</v>
      </c>
      <c r="F49" s="345" t="s">
        <v>309</v>
      </c>
      <c r="G49" s="346" t="s">
        <v>310</v>
      </c>
      <c r="H49" s="346">
        <v>45291</v>
      </c>
      <c r="I49" s="346">
        <v>44706</v>
      </c>
      <c r="J49" s="346">
        <f t="shared" si="6"/>
        <v>45291</v>
      </c>
      <c r="K49" s="347">
        <v>4</v>
      </c>
      <c r="L49" s="348" t="str">
        <f t="shared" si="0"/>
        <v>эскроу-дисконт до ввода 4</v>
      </c>
      <c r="M49" s="349"/>
      <c r="N49" s="340"/>
      <c r="O49" s="342"/>
      <c r="P49" s="340"/>
      <c r="Q49" s="340"/>
      <c r="R49" s="340"/>
      <c r="S49" s="340"/>
      <c r="T49" s="340">
        <f t="shared" si="4"/>
        <v>19</v>
      </c>
      <c r="U49" s="340">
        <f t="shared" si="4"/>
        <v>18</v>
      </c>
      <c r="V49" s="340">
        <f t="shared" si="4"/>
        <v>17</v>
      </c>
      <c r="W49" s="340">
        <f t="shared" si="4"/>
        <v>16</v>
      </c>
      <c r="X49" s="350"/>
      <c r="Y49" s="351"/>
      <c r="Z49" s="352"/>
      <c r="AA49" s="352"/>
      <c r="AB49" s="353"/>
    </row>
    <row r="50" spans="1:28" s="354" customFormat="1" ht="27" customHeight="1" x14ac:dyDescent="0.2">
      <c r="A50" s="343">
        <v>33</v>
      </c>
      <c r="B50" s="343" t="s">
        <v>289</v>
      </c>
      <c r="C50" s="343" t="s">
        <v>311</v>
      </c>
      <c r="D50" s="343">
        <v>3917016864</v>
      </c>
      <c r="E50" s="343" t="s">
        <v>312</v>
      </c>
      <c r="F50" s="345" t="s">
        <v>313</v>
      </c>
      <c r="G50" s="346" t="s">
        <v>314</v>
      </c>
      <c r="H50" s="346">
        <v>44834</v>
      </c>
      <c r="I50" s="346">
        <v>44706</v>
      </c>
      <c r="J50" s="346">
        <f t="shared" si="6"/>
        <v>44834</v>
      </c>
      <c r="K50" s="347">
        <v>4</v>
      </c>
      <c r="L50" s="348" t="str">
        <f t="shared" si="0"/>
        <v>эскроу-дисконт до ввода 4</v>
      </c>
      <c r="M50" s="349"/>
      <c r="N50" s="340"/>
      <c r="O50" s="342"/>
      <c r="P50" s="340"/>
      <c r="Q50" s="340"/>
      <c r="R50" s="340"/>
      <c r="S50" s="340"/>
      <c r="T50" s="340">
        <f t="shared" si="4"/>
        <v>4</v>
      </c>
      <c r="U50" s="340">
        <f t="shared" si="4"/>
        <v>3</v>
      </c>
      <c r="V50" s="340">
        <f t="shared" si="4"/>
        <v>2</v>
      </c>
      <c r="W50" s="340">
        <f t="shared" si="4"/>
        <v>1</v>
      </c>
      <c r="X50" s="350"/>
      <c r="Y50" s="351"/>
      <c r="Z50" s="352"/>
      <c r="AA50" s="352"/>
      <c r="AB50" s="353"/>
    </row>
    <row r="51" spans="1:28" s="354" customFormat="1" ht="27" customHeight="1" x14ac:dyDescent="0.2">
      <c r="A51" s="343">
        <v>34</v>
      </c>
      <c r="B51" s="343" t="s">
        <v>289</v>
      </c>
      <c r="C51" s="343" t="s">
        <v>311</v>
      </c>
      <c r="D51" s="343">
        <v>3917016864</v>
      </c>
      <c r="E51" s="343" t="s">
        <v>312</v>
      </c>
      <c r="F51" s="345" t="s">
        <v>313</v>
      </c>
      <c r="G51" s="346" t="s">
        <v>314</v>
      </c>
      <c r="H51" s="346">
        <v>45107</v>
      </c>
      <c r="I51" s="346">
        <v>44706</v>
      </c>
      <c r="J51" s="346">
        <f t="shared" si="6"/>
        <v>45107</v>
      </c>
      <c r="K51" s="347">
        <v>4</v>
      </c>
      <c r="L51" s="348" t="str">
        <f t="shared" si="0"/>
        <v>эскроу-дисконт до ввода 4</v>
      </c>
      <c r="M51" s="349"/>
      <c r="N51" s="340"/>
      <c r="O51" s="342"/>
      <c r="P51" s="340"/>
      <c r="Q51" s="340"/>
      <c r="R51" s="340"/>
      <c r="S51" s="340"/>
      <c r="T51" s="340">
        <f t="shared" si="4"/>
        <v>13</v>
      </c>
      <c r="U51" s="340">
        <f t="shared" si="4"/>
        <v>12</v>
      </c>
      <c r="V51" s="340">
        <f t="shared" si="4"/>
        <v>11</v>
      </c>
      <c r="W51" s="340">
        <f t="shared" si="4"/>
        <v>10</v>
      </c>
      <c r="X51" s="350"/>
      <c r="Y51" s="351"/>
      <c r="Z51" s="352"/>
      <c r="AA51" s="352"/>
      <c r="AB51" s="353"/>
    </row>
    <row r="52" spans="1:28" s="354" customFormat="1" ht="27" customHeight="1" x14ac:dyDescent="0.2">
      <c r="A52" s="343">
        <v>35</v>
      </c>
      <c r="B52" s="343" t="s">
        <v>289</v>
      </c>
      <c r="C52" s="343" t="s">
        <v>311</v>
      </c>
      <c r="D52" s="343">
        <v>3917016864</v>
      </c>
      <c r="E52" s="343" t="s">
        <v>312</v>
      </c>
      <c r="F52" s="345" t="s">
        <v>313</v>
      </c>
      <c r="G52" s="346" t="s">
        <v>314</v>
      </c>
      <c r="H52" s="346">
        <v>45657</v>
      </c>
      <c r="I52" s="346">
        <v>44706</v>
      </c>
      <c r="J52" s="346">
        <f t="shared" si="6"/>
        <v>45657</v>
      </c>
      <c r="K52" s="347">
        <v>4</v>
      </c>
      <c r="L52" s="348" t="str">
        <f t="shared" si="0"/>
        <v>эскроу-дисконт до ввода 4</v>
      </c>
      <c r="M52" s="349"/>
      <c r="N52" s="340"/>
      <c r="O52" s="342"/>
      <c r="P52" s="340"/>
      <c r="Q52" s="340"/>
      <c r="R52" s="340"/>
      <c r="S52" s="340"/>
      <c r="T52" s="340">
        <f t="shared" si="4"/>
        <v>31</v>
      </c>
      <c r="U52" s="340">
        <f t="shared" si="4"/>
        <v>30</v>
      </c>
      <c r="V52" s="340">
        <f t="shared" si="4"/>
        <v>29</v>
      </c>
      <c r="W52" s="340">
        <f t="shared" si="4"/>
        <v>28</v>
      </c>
      <c r="X52" s="350"/>
      <c r="Y52" s="351"/>
      <c r="Z52" s="352"/>
      <c r="AA52" s="352"/>
      <c r="AB52" s="353"/>
    </row>
    <row r="53" spans="1:28" s="354" customFormat="1" ht="27" customHeight="1" x14ac:dyDescent="0.2">
      <c r="A53" s="343">
        <v>36</v>
      </c>
      <c r="B53" s="343" t="s">
        <v>289</v>
      </c>
      <c r="C53" s="343" t="s">
        <v>315</v>
      </c>
      <c r="D53" s="343">
        <v>3906262040</v>
      </c>
      <c r="E53" s="343" t="s">
        <v>316</v>
      </c>
      <c r="F53" s="345" t="s">
        <v>317</v>
      </c>
      <c r="G53" s="346" t="s">
        <v>318</v>
      </c>
      <c r="H53" s="346">
        <v>45473</v>
      </c>
      <c r="I53" s="346">
        <v>44706</v>
      </c>
      <c r="J53" s="346">
        <f t="shared" si="6"/>
        <v>45473</v>
      </c>
      <c r="K53" s="347">
        <v>4</v>
      </c>
      <c r="L53" s="348" t="str">
        <f t="shared" si="0"/>
        <v>эскроу-дисконт до ввода 4</v>
      </c>
      <c r="M53" s="349"/>
      <c r="N53" s="340"/>
      <c r="O53" s="342"/>
      <c r="P53" s="340"/>
      <c r="Q53" s="340"/>
      <c r="R53" s="340"/>
      <c r="S53" s="340"/>
      <c r="T53" s="340">
        <f t="shared" si="4"/>
        <v>25</v>
      </c>
      <c r="U53" s="340">
        <f t="shared" si="4"/>
        <v>24</v>
      </c>
      <c r="V53" s="340">
        <f t="shared" si="4"/>
        <v>23</v>
      </c>
      <c r="W53" s="340">
        <f t="shared" si="4"/>
        <v>22</v>
      </c>
      <c r="X53" s="350"/>
      <c r="Y53" s="351"/>
      <c r="Z53" s="352"/>
      <c r="AA53" s="352"/>
      <c r="AB53" s="353"/>
    </row>
    <row r="54" spans="1:28" s="244" customFormat="1" ht="24.75" customHeight="1" x14ac:dyDescent="0.2">
      <c r="A54" s="355"/>
      <c r="B54" s="355"/>
      <c r="C54" s="355"/>
      <c r="D54" s="355"/>
      <c r="E54" s="355"/>
      <c r="F54" s="356"/>
      <c r="G54" s="357"/>
      <c r="H54" s="357"/>
      <c r="I54" s="357"/>
      <c r="J54" s="357"/>
      <c r="K54" s="358"/>
      <c r="L54" s="359"/>
      <c r="M54" s="360"/>
      <c r="N54" s="361"/>
      <c r="O54" s="362"/>
      <c r="P54" s="361"/>
      <c r="Q54" s="361"/>
      <c r="R54" s="361"/>
      <c r="S54" s="361"/>
      <c r="T54" s="361"/>
      <c r="Y54" s="245"/>
      <c r="Z54" s="246"/>
      <c r="AA54" s="246"/>
      <c r="AB54" s="344"/>
    </row>
    <row r="55" spans="1:28" s="230" customFormat="1" ht="15" customHeight="1" x14ac:dyDescent="0.25">
      <c r="A55" s="229" t="s">
        <v>208</v>
      </c>
      <c r="Y55" s="226">
        <v>18</v>
      </c>
      <c r="Z55" s="363"/>
      <c r="AA55" s="363"/>
      <c r="AB55" s="363"/>
    </row>
    <row r="56" spans="1:28" s="230" customFormat="1" ht="12.75" customHeight="1" x14ac:dyDescent="0.25">
      <c r="B56" s="230" t="s">
        <v>209</v>
      </c>
      <c r="Y56" s="226">
        <v>17</v>
      </c>
      <c r="Z56" s="363"/>
      <c r="AA56" s="363"/>
      <c r="AB56" s="363"/>
    </row>
    <row r="57" spans="1:28" s="230" customFormat="1" ht="15.75" x14ac:dyDescent="0.25">
      <c r="B57" s="229" t="s">
        <v>210</v>
      </c>
      <c r="Y57" s="226">
        <v>16</v>
      </c>
      <c r="Z57" s="363"/>
      <c r="AA57" s="363"/>
      <c r="AB57" s="363"/>
    </row>
    <row r="58" spans="1:28" ht="28.5" customHeight="1" x14ac:dyDescent="0.25">
      <c r="B58" s="230"/>
      <c r="C58" s="230" t="s">
        <v>211</v>
      </c>
      <c r="Y58" s="226">
        <v>15</v>
      </c>
      <c r="Z58" s="227"/>
      <c r="AA58" s="227"/>
      <c r="AB58" s="227"/>
    </row>
    <row r="59" spans="1:28" ht="15.75" x14ac:dyDescent="0.25">
      <c r="B59" s="230"/>
      <c r="C59" s="230" t="s">
        <v>212</v>
      </c>
      <c r="Y59" s="226">
        <v>14</v>
      </c>
      <c r="Z59" s="227"/>
      <c r="AA59" s="227"/>
      <c r="AB59" s="231"/>
    </row>
    <row r="60" spans="1:28" x14ac:dyDescent="0.2">
      <c r="Y60" s="226">
        <v>13</v>
      </c>
      <c r="Z60" s="231"/>
      <c r="AA60" s="227"/>
      <c r="AB60" s="231"/>
    </row>
    <row r="61" spans="1:28" x14ac:dyDescent="0.2">
      <c r="Y61" s="226">
        <v>12</v>
      </c>
      <c r="Z61" s="231"/>
      <c r="AA61" s="227"/>
      <c r="AB61" s="231"/>
    </row>
    <row r="62" spans="1:28" x14ac:dyDescent="0.2">
      <c r="Y62" s="226">
        <v>11</v>
      </c>
      <c r="Z62" s="231"/>
      <c r="AA62" s="231"/>
      <c r="AB62" s="231"/>
    </row>
    <row r="63" spans="1:28" x14ac:dyDescent="0.2">
      <c r="Y63" s="226">
        <v>10</v>
      </c>
      <c r="Z63" s="341"/>
      <c r="AA63" s="231"/>
      <c r="AB63" s="231"/>
    </row>
    <row r="64" spans="1:28" x14ac:dyDescent="0.2">
      <c r="Y64" s="226">
        <v>9</v>
      </c>
      <c r="Z64" s="227"/>
      <c r="AA64" s="231"/>
      <c r="AB64" s="231"/>
    </row>
    <row r="65" spans="25:28" x14ac:dyDescent="0.2">
      <c r="Y65" s="226">
        <v>8</v>
      </c>
      <c r="Z65" s="227"/>
      <c r="AA65" s="231"/>
      <c r="AB65" s="341"/>
    </row>
    <row r="66" spans="25:28" x14ac:dyDescent="0.2">
      <c r="Y66" s="226">
        <v>7</v>
      </c>
      <c r="Z66" s="227"/>
      <c r="AA66" s="341"/>
      <c r="AB66" s="227"/>
    </row>
    <row r="67" spans="25:28" x14ac:dyDescent="0.2">
      <c r="Y67" s="226">
        <v>6</v>
      </c>
      <c r="Z67" s="227"/>
      <c r="AA67" s="227"/>
      <c r="AB67" s="227"/>
    </row>
    <row r="68" spans="25:28" x14ac:dyDescent="0.2">
      <c r="Y68" s="226">
        <v>5</v>
      </c>
      <c r="Z68" s="227"/>
      <c r="AA68" s="227"/>
      <c r="AB68" s="227"/>
    </row>
    <row r="69" spans="25:28" x14ac:dyDescent="0.2">
      <c r="Y69" s="226">
        <v>4</v>
      </c>
      <c r="Z69" s="227"/>
      <c r="AA69" s="227"/>
      <c r="AB69" s="227"/>
    </row>
    <row r="70" spans="25:28" x14ac:dyDescent="0.2">
      <c r="Y70" s="226">
        <v>3</v>
      </c>
      <c r="Z70" s="227"/>
      <c r="AA70" s="227"/>
      <c r="AB70" s="227"/>
    </row>
    <row r="71" spans="25:28" x14ac:dyDescent="0.2">
      <c r="Y71" s="226">
        <v>2</v>
      </c>
      <c r="Z71" s="227"/>
      <c r="AA71" s="227"/>
      <c r="AB71" s="227"/>
    </row>
    <row r="72" spans="25:28" x14ac:dyDescent="0.2">
      <c r="Y72" s="226">
        <v>1</v>
      </c>
      <c r="Z72" s="227"/>
      <c r="AA72" s="227"/>
      <c r="AB72" s="227"/>
    </row>
  </sheetData>
  <mergeCells count="22">
    <mergeCell ref="M15:U15"/>
    <mergeCell ref="B9:F9"/>
    <mergeCell ref="B10:F10"/>
    <mergeCell ref="A11:F11"/>
    <mergeCell ref="B12:O12"/>
    <mergeCell ref="A15:A16"/>
    <mergeCell ref="B15:B16"/>
    <mergeCell ref="C15:C16"/>
    <mergeCell ref="D15:D16"/>
    <mergeCell ref="E15:E16"/>
    <mergeCell ref="F15:F16"/>
    <mergeCell ref="G15:G16"/>
    <mergeCell ref="H15:H16"/>
    <mergeCell ref="I15:J15"/>
    <mergeCell ref="K15:K16"/>
    <mergeCell ref="L15:L16"/>
    <mergeCell ref="B8:F8"/>
    <mergeCell ref="A1:L1"/>
    <mergeCell ref="J3:K3"/>
    <mergeCell ref="J4:K4"/>
    <mergeCell ref="A6:K6"/>
    <mergeCell ref="B7:F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Матрица ставок NEW</vt:lpstr>
      <vt:lpstr>График</vt:lpstr>
      <vt:lpstr>Купи-ставку</vt:lpstr>
      <vt:lpstr>Эскроу-дисконты</vt:lpstr>
      <vt:lpstr>График!Область_печати</vt:lpstr>
      <vt:lpstr>'Матрица ставок NEW'!Область_печати</vt:lpstr>
    </vt:vector>
  </TitlesOfParts>
  <Company>ВТБ 24 ПАО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Эглит Дарья Ильинична</dc:creator>
  <cp:lastModifiedBy>Ермизина Алена Викторовна</cp:lastModifiedBy>
  <cp:lastPrinted>2022-02-18T11:44:37Z</cp:lastPrinted>
  <dcterms:created xsi:type="dcterms:W3CDTF">2019-08-22T10:11:42Z</dcterms:created>
  <dcterms:modified xsi:type="dcterms:W3CDTF">2022-06-15T16:41:33Z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